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pita\Documents\2DO INFORME TRIMESTRAL ABRIL-JUNIO 23\"/>
    </mc:Choice>
  </mc:AlternateContent>
  <bookViews>
    <workbookView xWindow="0" yWindow="0" windowWidth="20490" windowHeight="775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F7a" sheetId="16" r:id="rId10"/>
    <sheet name="F7b" sheetId="17" r:id="rId11"/>
    <sheet name="F7C" sheetId="18" r:id="rId12"/>
    <sheet name="7D (2)" sheetId="19" r:id="rId13"/>
    <sheet name="f8" sheetId="20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ANIO" localSheetId="9">'[3]Info General'!$D$20</definedName>
    <definedName name="ANIO" localSheetId="10">'[3]Info General'!$D$20</definedName>
    <definedName name="ANIO" localSheetId="11">'[3]Info General'!$D$20</definedName>
    <definedName name="ANIO">'[4]Info General'!$D$20</definedName>
    <definedName name="ANIO_INFORME">'[3]Info General'!$C$12</definedName>
    <definedName name="ANIO_INFORME1">'[5]Info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DF">'[5]Info General'!$E$25</definedName>
    <definedName name="ENTE_PUBLICO" localSheetId="12">'[5]Info General'!$C$6</definedName>
    <definedName name="ENTE_PUBLICO" localSheetId="9">'[5]Info General'!$C$6</definedName>
    <definedName name="ENTE_PUBLICO" localSheetId="10">'[5]Info General'!$C$6</definedName>
    <definedName name="ENTE_PUBLICO" localSheetId="11">'[5]Info General'!$C$6</definedName>
    <definedName name="ENTE_PUBLICO" localSheetId="13">'[5]Info General'!$C$6</definedName>
    <definedName name="ENTE_PUBLICO">'[1]Info General'!$C$6</definedName>
    <definedName name="ENTE_PUBLICO_A" localSheetId="9">'[3]Info General'!$C$7</definedName>
    <definedName name="ENTE_PUBLICO_A" localSheetId="10">'[3]Info General'!$C$7</definedName>
    <definedName name="ENTE_PUBLICO_A" localSheetId="11">'[3]Info General'!$C$7</definedName>
    <definedName name="ENTE_PUBLICO_A">'[4]Info General'!$C$7</definedName>
    <definedName name="ENTIDAD">'[3]Info General'!$C$11</definedName>
    <definedName name="PERIODO_INFORME" localSheetId="9">'[3]Info General'!$C$14</definedName>
    <definedName name="PERIODO_INFORME" localSheetId="10">'[3]Info General'!$C$14</definedName>
    <definedName name="PERIODO_INFORME" localSheetId="11">'[3]Info General'!$C$14</definedName>
    <definedName name="PERIODO_INFORME">'[4]Info General'!$C$14</definedName>
    <definedName name="ULTIMO" localSheetId="9">'[3]Info General'!$E$20</definedName>
    <definedName name="ULTIMO" localSheetId="10">'[3]Info General'!$E$20</definedName>
    <definedName name="ULTIMO" localSheetId="11">'[3]Info General'!$E$20</definedName>
    <definedName name="ULTIMO">'[4]Info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9" l="1"/>
  <c r="I27" i="19"/>
  <c r="I26" i="19"/>
  <c r="I24" i="19"/>
  <c r="I23" i="19"/>
  <c r="I22" i="19"/>
  <c r="I21" i="19"/>
  <c r="I20" i="19"/>
  <c r="I19" i="19"/>
  <c r="I18" i="19" s="1"/>
  <c r="I16" i="19"/>
  <c r="I15" i="19"/>
  <c r="I13" i="19"/>
  <c r="I12" i="19"/>
  <c r="I11" i="19"/>
  <c r="I10" i="19"/>
  <c r="I9" i="19"/>
  <c r="I8" i="19"/>
  <c r="C7" i="19"/>
  <c r="C18" i="19"/>
  <c r="C29" i="19" s="1"/>
  <c r="I17" i="18"/>
  <c r="I28" i="18"/>
  <c r="I23" i="18"/>
  <c r="I22" i="18"/>
  <c r="I18" i="18"/>
  <c r="I16" i="18"/>
  <c r="I15" i="18"/>
  <c r="I13" i="18"/>
  <c r="I12" i="18"/>
  <c r="I11" i="18"/>
  <c r="I10" i="18"/>
  <c r="I8" i="18"/>
  <c r="H27" i="19"/>
  <c r="H26" i="19"/>
  <c r="H25" i="19"/>
  <c r="H24" i="19"/>
  <c r="H23" i="19"/>
  <c r="H22" i="19"/>
  <c r="H21" i="19"/>
  <c r="H20" i="19"/>
  <c r="H19" i="19"/>
  <c r="H18" i="19" s="1"/>
  <c r="G18" i="19"/>
  <c r="F18" i="19"/>
  <c r="E18" i="19"/>
  <c r="D18" i="19"/>
  <c r="H16" i="19"/>
  <c r="H15" i="19"/>
  <c r="H13" i="19"/>
  <c r="B13" i="19"/>
  <c r="B24" i="19" s="1"/>
  <c r="H12" i="19"/>
  <c r="B12" i="19"/>
  <c r="B23" i="19" s="1"/>
  <c r="H11" i="19"/>
  <c r="B11" i="19"/>
  <c r="B22" i="19" s="1"/>
  <c r="H10" i="19"/>
  <c r="B10" i="19"/>
  <c r="B21" i="19" s="1"/>
  <c r="H9" i="19"/>
  <c r="B9" i="19"/>
  <c r="B20" i="19" s="1"/>
  <c r="H8" i="19"/>
  <c r="B8" i="19"/>
  <c r="B19" i="19" s="1"/>
  <c r="B18" i="19" s="1"/>
  <c r="H7" i="19"/>
  <c r="G7" i="19"/>
  <c r="G29" i="19" s="1"/>
  <c r="F7" i="19"/>
  <c r="F29" i="19" s="1"/>
  <c r="E7" i="19"/>
  <c r="E29" i="19" s="1"/>
  <c r="D7" i="19"/>
  <c r="D29" i="19" s="1"/>
  <c r="B7" i="19"/>
  <c r="I36" i="18"/>
  <c r="B36" i="18"/>
  <c r="B28" i="18"/>
  <c r="B31" i="18" s="1"/>
  <c r="I21" i="18"/>
  <c r="B21" i="18"/>
  <c r="I19" i="18"/>
  <c r="I14" i="18"/>
  <c r="I9" i="18"/>
  <c r="B7" i="18"/>
  <c r="C5" i="18"/>
  <c r="B5" i="18"/>
  <c r="C28" i="17"/>
  <c r="D28" i="17" s="1"/>
  <c r="E28" i="17" s="1"/>
  <c r="F28" i="17" s="1"/>
  <c r="G28" i="17" s="1"/>
  <c r="D27" i="17"/>
  <c r="E27" i="17" s="1"/>
  <c r="F27" i="17" s="1"/>
  <c r="G27" i="17" s="1"/>
  <c r="C27" i="17"/>
  <c r="C26" i="17"/>
  <c r="D26" i="17" s="1"/>
  <c r="E26" i="17" s="1"/>
  <c r="F26" i="17" s="1"/>
  <c r="G26" i="17" s="1"/>
  <c r="B25" i="17"/>
  <c r="C25" i="17" s="1"/>
  <c r="D25" i="17" s="1"/>
  <c r="E25" i="17" s="1"/>
  <c r="F25" i="17" s="1"/>
  <c r="G25" i="17" s="1"/>
  <c r="B24" i="17"/>
  <c r="C24" i="17" s="1"/>
  <c r="D24" i="17" s="1"/>
  <c r="E24" i="17" s="1"/>
  <c r="F24" i="17" s="1"/>
  <c r="G24" i="17" s="1"/>
  <c r="B23" i="17"/>
  <c r="C23" i="17" s="1"/>
  <c r="D23" i="17" s="1"/>
  <c r="E23" i="17" s="1"/>
  <c r="F23" i="17" s="1"/>
  <c r="G23" i="17" s="1"/>
  <c r="B22" i="17"/>
  <c r="C22" i="17" s="1"/>
  <c r="D22" i="17" s="1"/>
  <c r="E22" i="17" s="1"/>
  <c r="F22" i="17" s="1"/>
  <c r="G22" i="17" s="1"/>
  <c r="B21" i="17"/>
  <c r="C21" i="17" s="1"/>
  <c r="D21" i="17" s="1"/>
  <c r="E21" i="17" s="1"/>
  <c r="F21" i="17" s="1"/>
  <c r="G21" i="17" s="1"/>
  <c r="B20" i="17"/>
  <c r="C20" i="17" s="1"/>
  <c r="B19" i="17"/>
  <c r="B17" i="17"/>
  <c r="C17" i="17" s="1"/>
  <c r="D17" i="17" s="1"/>
  <c r="E17" i="17" s="1"/>
  <c r="F17" i="17" s="1"/>
  <c r="G17" i="17" s="1"/>
  <c r="D16" i="17"/>
  <c r="E16" i="17" s="1"/>
  <c r="F16" i="17" s="1"/>
  <c r="G16" i="17" s="1"/>
  <c r="B16" i="17"/>
  <c r="C16" i="17" s="1"/>
  <c r="B15" i="17"/>
  <c r="C15" i="17" s="1"/>
  <c r="D15" i="17" s="1"/>
  <c r="E15" i="17" s="1"/>
  <c r="F15" i="17" s="1"/>
  <c r="G15" i="17" s="1"/>
  <c r="D14" i="17"/>
  <c r="E14" i="17" s="1"/>
  <c r="F14" i="17" s="1"/>
  <c r="G14" i="17" s="1"/>
  <c r="B14" i="17"/>
  <c r="C14" i="17" s="1"/>
  <c r="B13" i="17"/>
  <c r="C13" i="17" s="1"/>
  <c r="D13" i="17" s="1"/>
  <c r="E13" i="17" s="1"/>
  <c r="F13" i="17" s="1"/>
  <c r="G13" i="17" s="1"/>
  <c r="D12" i="17"/>
  <c r="E12" i="17" s="1"/>
  <c r="F12" i="17" s="1"/>
  <c r="G12" i="17" s="1"/>
  <c r="B12" i="17"/>
  <c r="C12" i="17" s="1"/>
  <c r="B11" i="17"/>
  <c r="C11" i="17" s="1"/>
  <c r="D11" i="17" s="1"/>
  <c r="E11" i="17" s="1"/>
  <c r="F11" i="17" s="1"/>
  <c r="G11" i="17" s="1"/>
  <c r="D10" i="17"/>
  <c r="E10" i="17" s="1"/>
  <c r="F10" i="17" s="1"/>
  <c r="G10" i="17" s="1"/>
  <c r="B10" i="17"/>
  <c r="C10" i="17" s="1"/>
  <c r="B9" i="17"/>
  <c r="C9" i="17" s="1"/>
  <c r="C8" i="17" s="1"/>
  <c r="G37" i="16"/>
  <c r="F37" i="16"/>
  <c r="E37" i="16"/>
  <c r="D37" i="16"/>
  <c r="C37" i="16"/>
  <c r="B37" i="16"/>
  <c r="G29" i="16"/>
  <c r="F29" i="16"/>
  <c r="E29" i="16"/>
  <c r="D29" i="16"/>
  <c r="C29" i="16"/>
  <c r="B29" i="16"/>
  <c r="B32" i="16" s="1"/>
  <c r="D27" i="16"/>
  <c r="E27" i="16" s="1"/>
  <c r="F27" i="16" s="1"/>
  <c r="G27" i="16" s="1"/>
  <c r="C27" i="16"/>
  <c r="C26" i="16"/>
  <c r="D26" i="16" s="1"/>
  <c r="E26" i="16" s="1"/>
  <c r="F26" i="16" s="1"/>
  <c r="G26" i="16" s="1"/>
  <c r="D25" i="16"/>
  <c r="E25" i="16" s="1"/>
  <c r="F25" i="16" s="1"/>
  <c r="G25" i="16" s="1"/>
  <c r="C25" i="16"/>
  <c r="C24" i="16"/>
  <c r="D24" i="16" s="1"/>
  <c r="E24" i="16" s="1"/>
  <c r="F24" i="16" s="1"/>
  <c r="G24" i="16" s="1"/>
  <c r="D23" i="16"/>
  <c r="E23" i="16" s="1"/>
  <c r="C23" i="16"/>
  <c r="C22" i="16"/>
  <c r="B22" i="16"/>
  <c r="C20" i="16"/>
  <c r="C19" i="16"/>
  <c r="C18" i="16"/>
  <c r="D17" i="16"/>
  <c r="E17" i="16" s="1"/>
  <c r="F17" i="16" s="1"/>
  <c r="G17" i="16" s="1"/>
  <c r="C17" i="16"/>
  <c r="C16" i="16"/>
  <c r="D16" i="16" s="1"/>
  <c r="E16" i="16" s="1"/>
  <c r="F16" i="16" s="1"/>
  <c r="G16" i="16" s="1"/>
  <c r="D15" i="16"/>
  <c r="E15" i="16" s="1"/>
  <c r="F15" i="16" s="1"/>
  <c r="G15" i="16" s="1"/>
  <c r="C15" i="16"/>
  <c r="C14" i="16"/>
  <c r="D14" i="16" s="1"/>
  <c r="E14" i="16" s="1"/>
  <c r="F14" i="16" s="1"/>
  <c r="G14" i="16" s="1"/>
  <c r="D13" i="16"/>
  <c r="E13" i="16" s="1"/>
  <c r="F13" i="16" s="1"/>
  <c r="G13" i="16" s="1"/>
  <c r="C13" i="16"/>
  <c r="C12" i="16"/>
  <c r="D12" i="16" s="1"/>
  <c r="E12" i="16" s="1"/>
  <c r="F12" i="16" s="1"/>
  <c r="G12" i="16" s="1"/>
  <c r="D11" i="16"/>
  <c r="E11" i="16" s="1"/>
  <c r="F11" i="16" s="1"/>
  <c r="G11" i="16" s="1"/>
  <c r="C11" i="16"/>
  <c r="C10" i="16"/>
  <c r="D10" i="16" s="1"/>
  <c r="E10" i="16" s="1"/>
  <c r="F10" i="16" s="1"/>
  <c r="G10" i="16" s="1"/>
  <c r="B9" i="16"/>
  <c r="C9" i="16" s="1"/>
  <c r="B8" i="16"/>
  <c r="I7" i="19" l="1"/>
  <c r="H29" i="19"/>
  <c r="I7" i="18"/>
  <c r="B29" i="19"/>
  <c r="C19" i="17"/>
  <c r="C30" i="17" s="1"/>
  <c r="D20" i="17"/>
  <c r="B8" i="17"/>
  <c r="B30" i="17" s="1"/>
  <c r="B33" i="17" s="1"/>
  <c r="D9" i="17"/>
  <c r="C8" i="16"/>
  <c r="D9" i="16"/>
  <c r="F23" i="16"/>
  <c r="E22" i="16"/>
  <c r="C32" i="16"/>
  <c r="D22" i="16"/>
  <c r="I31" i="18" l="1"/>
  <c r="E9" i="17"/>
  <c r="D8" i="17"/>
  <c r="E20" i="17"/>
  <c r="D19" i="17"/>
  <c r="E9" i="16"/>
  <c r="D8" i="16"/>
  <c r="D32" i="16" s="1"/>
  <c r="G23" i="16"/>
  <c r="G22" i="16" s="1"/>
  <c r="F22" i="16"/>
  <c r="D30" i="17" l="1"/>
  <c r="E19" i="17"/>
  <c r="F20" i="17"/>
  <c r="E8" i="17"/>
  <c r="E30" i="17" s="1"/>
  <c r="F9" i="17"/>
  <c r="E8" i="16"/>
  <c r="E32" i="16" s="1"/>
  <c r="F9" i="16"/>
  <c r="G9" i="17" l="1"/>
  <c r="G8" i="17" s="1"/>
  <c r="F8" i="17"/>
  <c r="G20" i="17"/>
  <c r="G19" i="17" s="1"/>
  <c r="F19" i="17"/>
  <c r="G9" i="16"/>
  <c r="G8" i="16" s="1"/>
  <c r="G32" i="16" s="1"/>
  <c r="F8" i="16"/>
  <c r="F32" i="16" s="1"/>
  <c r="F30" i="17" l="1"/>
  <c r="G30" i="17"/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F24" i="10"/>
  <c r="E24" i="10"/>
  <c r="D24" i="10"/>
  <c r="C24" i="10"/>
  <c r="B24" i="10"/>
  <c r="D23" i="10"/>
  <c r="G23" i="10" s="1"/>
  <c r="D22" i="10"/>
  <c r="G22" i="10" s="1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D59" i="8"/>
  <c r="G59" i="8" s="1"/>
  <c r="D58" i="8"/>
  <c r="G58" i="8" s="1"/>
  <c r="D57" i="8"/>
  <c r="G57" i="8" s="1"/>
  <c r="D56" i="8"/>
  <c r="G56" i="8" s="1"/>
  <c r="F55" i="8"/>
  <c r="E55" i="8"/>
  <c r="D55" i="8"/>
  <c r="C55" i="8"/>
  <c r="B55" i="8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F9" i="8"/>
  <c r="F67" i="8" s="1"/>
  <c r="E9" i="8"/>
  <c r="E67" i="8" s="1"/>
  <c r="D9" i="8"/>
  <c r="C9" i="8"/>
  <c r="C67" i="8" s="1"/>
  <c r="B9" i="8"/>
  <c r="B67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G115" i="7"/>
  <c r="D115" i="7"/>
  <c r="G114" i="7"/>
  <c r="D114" i="7"/>
  <c r="F113" i="7"/>
  <c r="E113" i="7"/>
  <c r="D113" i="7"/>
  <c r="C113" i="7"/>
  <c r="B113" i="7"/>
  <c r="D112" i="7"/>
  <c r="G112" i="7" s="1"/>
  <c r="D111" i="7"/>
  <c r="G111" i="7" s="1"/>
  <c r="G103" i="7" s="1"/>
  <c r="G110" i="7"/>
  <c r="D110" i="7"/>
  <c r="G109" i="7"/>
  <c r="D109" i="7"/>
  <c r="G108" i="7"/>
  <c r="D108" i="7"/>
  <c r="G107" i="7"/>
  <c r="D107" i="7"/>
  <c r="G106" i="7"/>
  <c r="D106" i="7"/>
  <c r="G105" i="7"/>
  <c r="D105" i="7"/>
  <c r="G104" i="7"/>
  <c r="D104" i="7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G97" i="7"/>
  <c r="D97" i="7"/>
  <c r="D96" i="7"/>
  <c r="G96" i="7" s="1"/>
  <c r="D95" i="7"/>
  <c r="G95" i="7" s="1"/>
  <c r="G93" i="7" s="1"/>
  <c r="G94" i="7"/>
  <c r="D94" i="7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 s="1"/>
  <c r="F85" i="7"/>
  <c r="E85" i="7"/>
  <c r="D85" i="7"/>
  <c r="C85" i="7"/>
  <c r="B85" i="7"/>
  <c r="F84" i="7"/>
  <c r="E84" i="7"/>
  <c r="D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D75" i="7"/>
  <c r="C75" i="7"/>
  <c r="B75" i="7"/>
  <c r="D74" i="7"/>
  <c r="G74" i="7" s="1"/>
  <c r="D73" i="7"/>
  <c r="G73" i="7" s="1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D62" i="7"/>
  <c r="C62" i="7"/>
  <c r="B62" i="7"/>
  <c r="D61" i="7"/>
  <c r="G61" i="7" s="1"/>
  <c r="D60" i="7"/>
  <c r="G60" i="7" s="1"/>
  <c r="D59" i="7"/>
  <c r="G59" i="7" s="1"/>
  <c r="G58" i="7" s="1"/>
  <c r="F58" i="7"/>
  <c r="E58" i="7"/>
  <c r="D58" i="7"/>
  <c r="C58" i="7"/>
  <c r="B58" i="7"/>
  <c r="G57" i="7"/>
  <c r="D57" i="7"/>
  <c r="G56" i="7"/>
  <c r="D56" i="7"/>
  <c r="G55" i="7"/>
  <c r="D55" i="7"/>
  <c r="G54" i="7"/>
  <c r="D54" i="7"/>
  <c r="D53" i="7"/>
  <c r="G53" i="7" s="1"/>
  <c r="D52" i="7"/>
  <c r="G52" i="7" s="1"/>
  <c r="G51" i="7"/>
  <c r="D51" i="7"/>
  <c r="D50" i="7"/>
  <c r="G50" i="7" s="1"/>
  <c r="D49" i="7"/>
  <c r="G49" i="7" s="1"/>
  <c r="F48" i="7"/>
  <c r="E48" i="7"/>
  <c r="D48" i="7"/>
  <c r="C48" i="7"/>
  <c r="B48" i="7"/>
  <c r="D47" i="7"/>
  <c r="G47" i="7" s="1"/>
  <c r="G38" i="7" s="1"/>
  <c r="G46" i="7"/>
  <c r="D46" i="7"/>
  <c r="G45" i="7"/>
  <c r="D45" i="7"/>
  <c r="G44" i="7"/>
  <c r="D44" i="7"/>
  <c r="G43" i="7"/>
  <c r="D43" i="7"/>
  <c r="G42" i="7"/>
  <c r="D42" i="7"/>
  <c r="G41" i="7"/>
  <c r="D41" i="7"/>
  <c r="G40" i="7"/>
  <c r="D40" i="7"/>
  <c r="G39" i="7"/>
  <c r="D39" i="7"/>
  <c r="F38" i="7"/>
  <c r="E38" i="7"/>
  <c r="D38" i="7"/>
  <c r="C38" i="7"/>
  <c r="B38" i="7"/>
  <c r="D37" i="7"/>
  <c r="G37" i="7" s="1"/>
  <c r="D36" i="7"/>
  <c r="G36" i="7" s="1"/>
  <c r="D35" i="7"/>
  <c r="G35" i="7" s="1"/>
  <c r="G34" i="7"/>
  <c r="D34" i="7"/>
  <c r="G33" i="7"/>
  <c r="D33" i="7"/>
  <c r="D32" i="7"/>
  <c r="G32" i="7" s="1"/>
  <c r="G31" i="7"/>
  <c r="D31" i="7"/>
  <c r="D30" i="7"/>
  <c r="G30" i="7" s="1"/>
  <c r="G29" i="7"/>
  <c r="D29" i="7"/>
  <c r="F28" i="7"/>
  <c r="E28" i="7"/>
  <c r="D28" i="7"/>
  <c r="C28" i="7"/>
  <c r="B28" i="7"/>
  <c r="D27" i="7"/>
  <c r="G27" i="7" s="1"/>
  <c r="G18" i="7" s="1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F18" i="7"/>
  <c r="E18" i="7"/>
  <c r="D18" i="7"/>
  <c r="C18" i="7"/>
  <c r="B18" i="7"/>
  <c r="D17" i="7"/>
  <c r="G17" i="7" s="1"/>
  <c r="D16" i="7"/>
  <c r="G16" i="7" s="1"/>
  <c r="D15" i="7"/>
  <c r="G15" i="7" s="1"/>
  <c r="G14" i="7"/>
  <c r="D14" i="7"/>
  <c r="G13" i="7"/>
  <c r="D13" i="7"/>
  <c r="G12" i="7"/>
  <c r="D12" i="7"/>
  <c r="D11" i="7"/>
  <c r="G11" i="7" s="1"/>
  <c r="G10" i="7" s="1"/>
  <c r="F10" i="7"/>
  <c r="E10" i="7"/>
  <c r="D10" i="7"/>
  <c r="C10" i="7"/>
  <c r="B10" i="7"/>
  <c r="F9" i="7"/>
  <c r="F159" i="7" s="1"/>
  <c r="E9" i="7"/>
  <c r="E159" i="7" s="1"/>
  <c r="D9" i="7"/>
  <c r="D159" i="7" s="1"/>
  <c r="C9" i="7"/>
  <c r="C159" i="7" s="1"/>
  <c r="B9" i="7"/>
  <c r="B159" i="7" s="1"/>
  <c r="G9" i="10" l="1"/>
  <c r="G24" i="10"/>
  <c r="G21" i="10" s="1"/>
  <c r="G28" i="10"/>
  <c r="G19" i="9"/>
  <c r="G9" i="9" s="1"/>
  <c r="G77" i="9" s="1"/>
  <c r="G27" i="9"/>
  <c r="G37" i="9"/>
  <c r="G44" i="9"/>
  <c r="G43" i="9" s="1"/>
  <c r="D67" i="8"/>
  <c r="G67" i="8" s="1"/>
  <c r="G55" i="8"/>
  <c r="G133" i="7"/>
  <c r="G137" i="7"/>
  <c r="G28" i="7"/>
  <c r="G9" i="7" s="1"/>
  <c r="G48" i="7"/>
  <c r="G71" i="7"/>
  <c r="G75" i="7"/>
  <c r="G113" i="7"/>
  <c r="G84" i="7" s="1"/>
  <c r="G33" i="10" l="1"/>
  <c r="G159" i="7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F37" i="6"/>
  <c r="G37" i="6" s="1"/>
  <c r="E37" i="6"/>
  <c r="D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41" i="6" s="1"/>
  <c r="D70" i="6" s="1"/>
  <c r="G42" i="6" l="1"/>
  <c r="F70" i="6"/>
  <c r="C70" i="6"/>
  <c r="E70" i="6"/>
  <c r="G16" i="6"/>
  <c r="G41" i="6" s="1"/>
  <c r="G70" i="6" s="1"/>
  <c r="F65" i="6"/>
  <c r="G65" i="6" s="1"/>
  <c r="D72" i="5" l="1"/>
  <c r="D74" i="5" s="1"/>
  <c r="B72" i="5"/>
  <c r="B74" i="5" s="1"/>
  <c r="D64" i="5"/>
  <c r="C64" i="5"/>
  <c r="C72" i="5" s="1"/>
  <c r="C74" i="5" s="1"/>
  <c r="B64" i="5"/>
  <c r="C57" i="5"/>
  <c r="C59" i="5" s="1"/>
  <c r="D49" i="5"/>
  <c r="D57" i="5" s="1"/>
  <c r="D59" i="5" s="1"/>
  <c r="C49" i="5"/>
  <c r="B49" i="5"/>
  <c r="B57" i="5" s="1"/>
  <c r="B59" i="5" s="1"/>
  <c r="D40" i="5"/>
  <c r="C40" i="5"/>
  <c r="B40" i="5"/>
  <c r="D37" i="5"/>
  <c r="D44" i="5" s="1"/>
  <c r="D11" i="5" s="1"/>
  <c r="D8" i="5" s="1"/>
  <c r="D21" i="5" s="1"/>
  <c r="D23" i="5" s="1"/>
  <c r="D25" i="5" s="1"/>
  <c r="D33" i="5" s="1"/>
  <c r="C37" i="5"/>
  <c r="C44" i="5" s="1"/>
  <c r="C11" i="5" s="1"/>
  <c r="C8" i="5" s="1"/>
  <c r="C21" i="5" s="1"/>
  <c r="C23" i="5" s="1"/>
  <c r="C25" i="5" s="1"/>
  <c r="C33" i="5" s="1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4" i="3"/>
  <c r="F23" i="3"/>
  <c r="F22" i="3" s="1"/>
  <c r="H22" i="3"/>
  <c r="G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H8" i="3" s="1"/>
  <c r="H20" i="3" s="1"/>
  <c r="G9" i="3"/>
  <c r="E9" i="3"/>
  <c r="D9" i="3"/>
  <c r="D8" i="3" s="1"/>
  <c r="D20" i="3" s="1"/>
  <c r="C9" i="3"/>
  <c r="B9" i="3"/>
  <c r="B8" i="3" s="1"/>
  <c r="B20" i="3" s="1"/>
  <c r="G8" i="3"/>
  <c r="G20" i="3" s="1"/>
  <c r="E8" i="3"/>
  <c r="E20" i="3" s="1"/>
  <c r="C8" i="3"/>
  <c r="C20" i="3" s="1"/>
  <c r="F9" i="3" l="1"/>
  <c r="F8" i="3" s="1"/>
  <c r="F20" i="3" s="1"/>
  <c r="F75" i="2" l="1"/>
  <c r="E75" i="2"/>
  <c r="F68" i="2"/>
  <c r="E68" i="2"/>
  <c r="F63" i="2"/>
  <c r="F79" i="2" s="1"/>
  <c r="E63" i="2"/>
  <c r="E79" i="2" s="1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C47" i="2" s="1"/>
  <c r="C62" i="2" s="1"/>
  <c r="B9" i="2"/>
  <c r="B47" i="2" s="1"/>
  <c r="B62" i="2" s="1"/>
  <c r="G78" i="6" l="1"/>
  <c r="D78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<sst xmlns="http://schemas.openxmlformats.org/spreadsheetml/2006/main" count="1239" uniqueCount="818">
  <si>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</si>
  <si>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</si>
  <si>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</si>
  <si>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</si>
  <si>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</si>
  <si>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</si>
  <si>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</si>
  <si>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</si>
  <si>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</si>
  <si>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</si>
  <si>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</si>
  <si>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</si>
  <si>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</si>
  <si>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</si>
  <si>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</si>
  <si>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</si>
  <si>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</si>
  <si>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</si>
  <si>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</si>
  <si>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</si>
  <si>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</si>
  <si>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</si>
  <si>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</si>
  <si>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</si>
  <si>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</si>
  <si>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</si>
  <si>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</si>
  <si>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</si>
  <si>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</si>
  <si>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</si>
  <si>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</si>
  <si>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</si>
  <si>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</si>
  <si>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</si>
  <si>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</si>
  <si>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</si>
  <si>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</si>
  <si>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</si>
  <si>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</si>
  <si>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</si>
  <si>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</si>
  <si>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</si>
  <si>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</si>
  <si>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</si>
  <si>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</si>
  <si>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</si>
  <si>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</si>
  <si>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</si>
  <si>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</si>
  <si>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</si>
  <si>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</si>
  <si>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</si>
  <si>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</si>
  <si>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</si>
  <si>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</si>
  <si>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</si>
  <si>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</si>
  <si>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</si>
  <si>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</si>
  <si>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</si>
  <si>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</si>
  <si>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</si>
  <si>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</si>
  <si>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</si>
  <si>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</si>
  <si>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</si>
  <si>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</si>
  <si>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</si>
  <si>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</si>
  <si>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</si>
  <si>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</si>
  <si>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</si>
  <si>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</si>
  <si>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</si>
  <si>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</si>
  <si>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</si>
  <si>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</si>
  <si>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</si>
  <si>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</si>
  <si>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</si>
  <si>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</si>
  <si>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</si>
  <si>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</si>
  <si>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</si>
  <si>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</si>
  <si>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</si>
  <si>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</si>
  <si>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</si>
  <si>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</si>
  <si>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</si>
  <si>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</si>
  <si>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</si>
  <si>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</si>
  <si>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</si>
  <si>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</si>
  <si>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</si>
  <si>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</si>
  <si>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</si>
  <si>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</si>
  <si>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</si>
  <si>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</si>
  <si>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</si>
  <si>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</si>
  <si>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</si>
  <si>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</si>
  <si>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</si>
  <si>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</si>
  <si>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</si>
  <si>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</si>
  <si>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</si>
  <si>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</si>
  <si>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</si>
  <si>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</si>
  <si>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</si>
  <si>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</si>
  <si>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</si>
  <si>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</si>
  <si>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</si>
  <si>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</si>
  <si>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</si>
  <si>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</si>
  <si>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</si>
  <si>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</si>
  <si>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</si>
  <si>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</si>
  <si>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</si>
  <si>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</si>
  <si>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</si>
  <si>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</si>
  <si>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</si>
  <si>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</si>
  <si>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</si>
  <si>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</si>
  <si>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</si>
  <si>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</si>
  <si>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</si>
  <si>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</si>
  <si>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</si>
  <si>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</si>
  <si>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</si>
  <si>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</si>
  <si>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</si>
  <si>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</si>
  <si>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</si>
  <si>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</si>
  <si>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</si>
  <si>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</si>
  <si>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</si>
  <si>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</si>
  <si>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</si>
  <si>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</si>
  <si>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</si>
  <si>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</si>
  <si>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</si>
  <si>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</si>
  <si>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</si>
  <si>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</si>
  <si>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</si>
  <si>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</si>
  <si>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</si>
  <si>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</si>
  <si>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</si>
  <si>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</si>
  <si>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</si>
  <si>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</si>
  <si>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</si>
  <si>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</si>
  <si>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</si>
  <si>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</si>
  <si>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</si>
  <si>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</si>
  <si>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</si>
  <si>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</si>
  <si>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</si>
  <si>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</si>
  <si>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</si>
  <si>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</si>
  <si>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</si>
  <si>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</si>
  <si>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</si>
  <si>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</si>
  <si>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</si>
  <si>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</si>
  <si>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</si>
  <si>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</si>
  <si>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</si>
  <si>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</si>
  <si>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</si>
  <si>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</si>
  <si>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</si>
  <si>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</si>
  <si>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</si>
  <si>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</si>
  <si>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</si>
  <si>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</si>
  <si>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</si>
  <si>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</si>
  <si>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</si>
  <si>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</si>
  <si>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</si>
  <si>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</si>
  <si>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</si>
  <si>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</si>
  <si>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</si>
  <si>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</si>
  <si>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</si>
  <si>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</si>
  <si>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</si>
  <si>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</si>
  <si>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</si>
  <si>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</si>
  <si>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</si>
  <si>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</si>
  <si>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</si>
  <si>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</si>
  <si>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</si>
  <si>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</si>
  <si>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</si>
  <si>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</si>
  <si>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</si>
  <si>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</si>
  <si>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</si>
  <si>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</si>
  <si>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</si>
  <si>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</si>
  <si>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</si>
  <si>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</si>
  <si>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</si>
  <si>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</si>
  <si>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</si>
  <si>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</si>
  <si>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</si>
  <si>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</si>
  <si>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</si>
  <si>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</si>
  <si>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</si>
  <si>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</si>
  <si>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</si>
  <si>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</si>
  <si>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</si>
  <si>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</si>
  <si>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</si>
  <si>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</si>
  <si>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</si>
  <si>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</si>
  <si>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</si>
  <si>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</si>
  <si>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</si>
  <si>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</si>
  <si>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</si>
  <si>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</si>
  <si>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</si>
  <si>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</si>
  <si>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</si>
  <si>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</si>
  <si>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</si>
  <si>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</si>
  <si>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</si>
  <si>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</si>
  <si>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</si>
  <si>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</si>
  <si>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</si>
  <si>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</si>
  <si>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</si>
  <si>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</si>
  <si>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</si>
  <si>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</si>
  <si>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</si>
  <si>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</si>
  <si>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</si>
  <si>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</si>
  <si>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</si>
  <si>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</si>
  <si>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</si>
  <si>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</si>
  <si>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</si>
  <si>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</si>
  <si>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</si>
  <si>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</si>
  <si>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</si>
  <si>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</si>
  <si>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</si>
  <si>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</si>
  <si>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</si>
  <si>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</si>
  <si>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</si>
  <si>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</si>
  <si>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</si>
  <si>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</si>
  <si>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</si>
  <si>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</si>
  <si>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</si>
  <si>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</si>
  <si>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</si>
  <si>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</si>
  <si>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</si>
  <si>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</si>
  <si>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</si>
  <si>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</si>
  <si>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</si>
  <si>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</si>
  <si>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</si>
  <si>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</si>
  <si>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</si>
  <si>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</si>
  <si>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</si>
  <si>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</si>
  <si>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</si>
  <si>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</si>
  <si>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</si>
  <si>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</si>
  <si>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</si>
  <si>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</si>
  <si>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</si>
  <si>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</si>
  <si>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</si>
  <si>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</si>
  <si>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</si>
  <si>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</si>
  <si>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</si>
  <si>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</si>
  <si>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</si>
  <si>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</si>
  <si>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</si>
  <si>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</si>
  <si>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</si>
  <si>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</si>
  <si>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</si>
  <si>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</si>
  <si>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</si>
  <si>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</si>
  <si>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</si>
  <si>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</si>
  <si>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</si>
  <si>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</si>
  <si>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</si>
  <si>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</si>
  <si>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</si>
  <si>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</si>
  <si>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</si>
  <si>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</si>
  <si>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</si>
  <si>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</si>
  <si>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</si>
  <si>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</si>
  <si>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</si>
  <si>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</si>
  <si>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</si>
  <si>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</si>
  <si>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</si>
  <si>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</si>
  <si>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</si>
  <si>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</si>
  <si>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</si>
  <si>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</si>
  <si>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</si>
  <si>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</si>
  <si>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</si>
  <si>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</si>
  <si>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</si>
  <si>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</si>
  <si>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</si>
  <si>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</si>
  <si>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</si>
  <si>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</si>
  <si>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</si>
  <si>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</si>
  <si>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</si>
  <si>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</si>
  <si>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</si>
  <si>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</si>
  <si>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</si>
  <si>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</si>
  <si>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</si>
  <si>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</si>
  <si>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</si>
  <si>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</si>
  <si>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</si>
  <si>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</si>
  <si>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</si>
  <si>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</si>
  <si>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</si>
  <si>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</si>
  <si>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</si>
  <si>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</si>
  <si>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</si>
  <si>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</si>
  <si>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</si>
  <si>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</si>
  <si>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</si>
  <si>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</si>
  <si>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</si>
  <si>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</si>
  <si>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</si>
  <si>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</si>
  <si>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</si>
  <si>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</si>
  <si>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</si>
  <si>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</si>
  <si>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</si>
  <si>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</si>
  <si>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</si>
  <si>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</si>
  <si>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</si>
  <si>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</si>
  <si>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</si>
  <si>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</si>
  <si>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</si>
  <si>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</si>
  <si>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</si>
  <si>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</si>
  <si>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</si>
  <si>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</si>
  <si>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</si>
  <si>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</si>
  <si>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</si>
  <si>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</si>
  <si>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</si>
  <si>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</si>
  <si>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</si>
  <si>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</si>
  <si>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</si>
  <si>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</si>
  <si>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</si>
  <si>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</si>
  <si>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</si>
  <si>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</si>
  <si>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</si>
  <si>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</si>
  <si>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</si>
  <si>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</si>
  <si>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</si>
  <si>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</si>
  <si>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</si>
  <si>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</si>
  <si>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</si>
  <si>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</si>
  <si>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</si>
  <si>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</si>
  <si>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</si>
  <si>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</si>
  <si>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</si>
  <si>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</si>
  <si>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</si>
  <si>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</si>
  <si>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</si>
  <si>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</si>
  <si>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</si>
  <si>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</si>
  <si>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</si>
  <si>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</si>
  <si>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</si>
  <si>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</si>
  <si>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</si>
  <si>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</si>
  <si>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</si>
  <si>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</si>
  <si>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</si>
  <si>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</si>
  <si>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</si>
  <si>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</si>
  <si>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</si>
  <si>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</si>
  <si>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</si>
  <si>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</si>
  <si>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</si>
  <si>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</si>
  <si>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</si>
  <si>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</si>
  <si>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</si>
  <si>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</si>
  <si>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</si>
  <si>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</si>
  <si>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</si>
  <si>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</si>
  <si>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</si>
  <si>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</si>
  <si>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</si>
  <si>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</si>
  <si>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</si>
  <si>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</si>
  <si>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</si>
  <si>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</si>
  <si>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</si>
  <si>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</si>
  <si>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</si>
  <si>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</si>
  <si>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</si>
  <si>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</si>
  <si>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</si>
  <si>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</si>
  <si>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</si>
  <si>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</si>
  <si>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</si>
  <si>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</si>
  <si>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</si>
  <si>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</si>
  <si>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</si>
  <si>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</si>
  <si>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</si>
  <si>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</si>
  <si>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</si>
  <si>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</si>
  <si>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</si>
  <si>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</si>
  <si>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</si>
  <si>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</si>
  <si>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</si>
  <si>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</si>
  <si>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</si>
  <si>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</si>
  <si>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</si>
  <si>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</si>
  <si>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</si>
  <si>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</si>
  <si>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</si>
  <si>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</si>
  <si>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</si>
  <si>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</si>
  <si>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</si>
  <si>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</si>
  <si>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</si>
  <si>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</si>
  <si>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</si>
  <si>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</si>
  <si>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</si>
  <si>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</si>
  <si>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</si>
  <si>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</si>
  <si>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</si>
  <si>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</si>
  <si>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</si>
  <si>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</si>
  <si>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</si>
  <si>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</si>
  <si>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</si>
  <si>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</si>
  <si>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</si>
  <si>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Municipio de Villagrán, Gto.</t>
  </si>
  <si>
    <t>f.  Estimación por Pérdida o Deterioro de Activos Circulantes (f=f1+f2)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</si>
  <si>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</si>
  <si>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V. Balance Presupuestario de Recursos Disponibles 
(V = A1 + A3.1 – B 1 + C1)</t>
  </si>
  <si>
    <t>VII. Balance Presupuestario de Recursos Etiquetados 
(VII = A2 + A3.2 – B2 + C2)</t>
  </si>
  <si>
    <t>G. Ingresos por Ventas de Bienes y Servicios</t>
  </si>
  <si>
    <t>J. Transferencias</t>
  </si>
  <si>
    <t>D. Transferencias, Subsidios y Subvenciones, y Pensiones y Jubilaciones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</si>
  <si>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</si>
  <si>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</si>
  <si>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</si>
  <si>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</si>
  <si>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</si>
  <si>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</si>
  <si>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</si>
  <si>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</si>
  <si>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</si>
  <si>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</si>
  <si>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</si>
  <si>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</si>
  <si>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</si>
  <si>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</si>
  <si>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</si>
  <si>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</si>
  <si>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</si>
  <si>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</si>
  <si>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</si>
  <si>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</si>
  <si>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</si>
  <si>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</si>
  <si>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</si>
  <si>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</si>
  <si>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</si>
  <si>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</si>
  <si>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</si>
  <si>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</si>
  <si>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</si>
  <si>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</si>
  <si>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</si>
  <si>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47N</t>
  </si>
  <si>
    <t>48N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</si>
  <si>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</si>
  <si>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</si>
  <si>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</si>
  <si>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</si>
  <si>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</si>
  <si>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</si>
  <si>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</si>
  <si>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</si>
  <si>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</si>
  <si>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</si>
  <si>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</si>
  <si>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</si>
  <si>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</si>
  <si>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</si>
  <si>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</si>
  <si>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</si>
  <si>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</si>
  <si>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</si>
  <si>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</si>
  <si>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</si>
  <si>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</si>
  <si>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</si>
  <si>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</si>
  <si>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</si>
  <si>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</si>
  <si>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</si>
  <si>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</si>
  <si>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</si>
  <si>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</si>
  <si>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</si>
  <si>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</si>
  <si>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</si>
  <si>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</si>
  <si>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</si>
  <si>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</si>
  <si>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</si>
  <si>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</si>
  <si>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</si>
  <si>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</si>
  <si>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</si>
  <si>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</si>
  <si>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</si>
  <si>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</si>
  <si>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</si>
  <si>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</si>
  <si>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</si>
  <si>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</si>
  <si>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</si>
  <si>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</si>
  <si>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</si>
  <si>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</si>
  <si>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</si>
  <si>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</si>
  <si>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</si>
  <si>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</si>
  <si>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</si>
  <si>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</si>
  <si>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</si>
  <si>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</si>
  <si>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</si>
  <si>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</si>
  <si>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</si>
  <si>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</si>
  <si>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</si>
  <si>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</si>
  <si>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</si>
  <si>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</si>
  <si>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</si>
  <si>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</si>
  <si>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</si>
  <si>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</si>
  <si>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</si>
  <si>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</si>
  <si>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</si>
  <si>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</si>
  <si>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</si>
  <si>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</si>
  <si>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</si>
  <si>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</si>
  <si>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</si>
  <si>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</si>
  <si>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</si>
  <si>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</si>
  <si>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</si>
  <si>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</si>
  <si>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</si>
  <si>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</si>
  <si>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</si>
  <si>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</si>
  <si>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</si>
  <si>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</si>
  <si>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</si>
  <si>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</si>
  <si>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31111M440010100 PRESIDENTE</t>
  </si>
  <si>
    <t>31111M440010300 INFORME DE GOBIERNO</t>
  </si>
  <si>
    <t>31111M440020100 CARMEN DE LOURDES MIRANDA V</t>
  </si>
  <si>
    <t>31111M440030000 REGIDORES</t>
  </si>
  <si>
    <t>31111M440030100 MARIANA ISABEL CASTRO LERMA</t>
  </si>
  <si>
    <t>31111M440030200 MARTIN ENRIQUEZZ RAMIREZ</t>
  </si>
  <si>
    <t>31111M440030300 MARIA LUISA VILLAFUERTE</t>
  </si>
  <si>
    <t>31111M440030400 CARLOS CARRILLO MACIAS</t>
  </si>
  <si>
    <t>31111M440030500 ROSA MARIA LOPEZ SALINAS</t>
  </si>
  <si>
    <t>31111M440030600 DORA ELIA CUEVAS VILLAGOMEZ</t>
  </si>
  <si>
    <t>31111M440030700 RAUL JAMAICA GUTIERREZ</t>
  </si>
  <si>
    <t>31111M440030800 JUAN FRANCISCO CARACHEO DELGADO</t>
  </si>
  <si>
    <t>31111M440040000 SECRETARIA DEL HONORABLE AYUNTAMIENTO</t>
  </si>
  <si>
    <t>31111M440050100 TESORERIA MUNICIPAL</t>
  </si>
  <si>
    <t>31111M440050200 ANTICIPO DE PARTICIPACIONES</t>
  </si>
  <si>
    <t>31111M440060100 OFICIALIA MAYOR</t>
  </si>
  <si>
    <t>31111M440070000 CONTRALORIA</t>
  </si>
  <si>
    <t>31111M440080000 CATASTRO</t>
  </si>
  <si>
    <t>31111M440090000 DIRECCION DE PLANEACION</t>
  </si>
  <si>
    <t>31111M440100000 DIRECCION DE FISCALIZACION</t>
  </si>
  <si>
    <t>31111M440110100 COMUNICACION SOCIAL</t>
  </si>
  <si>
    <t>31111M440110200 FIESTAS PATRIAS</t>
  </si>
  <si>
    <t>31111M440120000 COORDINACION DE UNIDAD DE TRANSPARENCIA</t>
  </si>
  <si>
    <t>31111M440130000 FOMENTO ECONOMICO</t>
  </si>
  <si>
    <t>31111M440140000 INSTITUTO DE LAS MUJERES DE VILLAGRAN</t>
  </si>
  <si>
    <t>31111M440150000 UNIDAD DE DERECHOS HUMANOS</t>
  </si>
  <si>
    <t>31111M440160000 DIRECCION DE ECOLOGIA</t>
  </si>
  <si>
    <t>31111M440170000 COMISION MPAL DEL DEPORTE Y ATN A LA JUV</t>
  </si>
  <si>
    <t>31111M440180000 CASA DE LA CULTURA</t>
  </si>
  <si>
    <t>31111M440190000 DIRECCION DE EDUCACION</t>
  </si>
  <si>
    <t>31111M440200000 JURIDICO</t>
  </si>
  <si>
    <t>31111M440210000 DESARROLLO SOCIAL</t>
  </si>
  <si>
    <t>31111M440220000 DIRECCION DE DESARROLLO RURAL</t>
  </si>
  <si>
    <t>31111M440230000 OBRAS PUBLICAS</t>
  </si>
  <si>
    <t>31111M440240100 SERVICIOS PUBLICOS MUNICIPALES</t>
  </si>
  <si>
    <t>31111M440240200 SERVICIO DE LIMPIA</t>
  </si>
  <si>
    <t>31111M440240300 MERCADO MUNICIPAL</t>
  </si>
  <si>
    <t>31111M440240400 RASTRO</t>
  </si>
  <si>
    <t>31111M440240500 PANTEON</t>
  </si>
  <si>
    <t>31111M440250000 POLICIA PREVENTIVA</t>
  </si>
  <si>
    <t>31111M440260000 TRANSITO MUNICIPAL</t>
  </si>
  <si>
    <t>31111M440270000 PROTECCION CIVIL</t>
  </si>
  <si>
    <t>31111M440280000 DIRECCION DE ATENCION AL MIGRANTE</t>
  </si>
  <si>
    <t>31111M440900100 SISTEMA PARA EL DES INTEGRAL DE LA FAMIL</t>
  </si>
  <si>
    <t>31111M440900200 JUNTA MPAL DE AGUA POTABLE Y ALCANTARILL</t>
  </si>
  <si>
    <t>Formato 6 c) Estado Analítico del Ejercicio del Presupuesto de Egresos Detallado -LDF 
                       (Claisificación Funcional)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</si>
  <si>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</si>
  <si>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</si>
  <si>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</si>
  <si>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</si>
  <si>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</si>
  <si>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</si>
  <si>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</si>
  <si>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</si>
  <si>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</si>
  <si>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</si>
  <si>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</si>
  <si>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</si>
  <si>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</si>
  <si>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</si>
  <si>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</si>
  <si>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</si>
  <si>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</si>
  <si>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</si>
  <si>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</si>
  <si>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</si>
  <si>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</si>
  <si>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</si>
  <si>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</si>
  <si>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</si>
  <si>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</si>
  <si>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</si>
  <si>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</si>
  <si>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D. Otras No Clasificadas en Funciones Anteriores
(D=d1+d2+d3+d4)</t>
  </si>
  <si>
    <t>04.01N</t>
  </si>
  <si>
    <t>04.02N</t>
  </si>
  <si>
    <t>04.03N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</si>
  <si>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</si>
  <si>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</si>
  <si>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</si>
  <si>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</si>
  <si>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</si>
  <si>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</si>
  <si>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</si>
  <si>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</si>
  <si>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</si>
  <si>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</si>
  <si>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</si>
  <si>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</si>
  <si>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</si>
  <si>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</si>
  <si>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</si>
  <si>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</si>
  <si>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</si>
  <si>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</si>
  <si>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</si>
  <si>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</si>
  <si>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</si>
  <si>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</si>
  <si>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</si>
  <si>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</si>
  <si>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</si>
  <si>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</si>
  <si>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</si>
  <si>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</si>
  <si>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</si>
  <si>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</si>
  <si>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</si>
  <si>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A. Personal Administrativo</t>
  </si>
  <si>
    <t>II. Gasto  Etiquetado (I=A+B+C+D+E+F)</t>
  </si>
  <si>
    <t>III. Total de Gasto en Servicios Personales (III = I + II)</t>
  </si>
  <si>
    <t>al 31 de Diciembre de 2022 y al 30 de Junio de 2023</t>
  </si>
  <si>
    <t>31 de diciembre de 2022</t>
  </si>
  <si>
    <t>Al 31 de Diciembre de 2022 y al 30 de Junio de 2023</t>
  </si>
  <si>
    <t>del 01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</si>
  <si>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</si>
  <si>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</si>
  <si>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</si>
  <si>
    <t>Municipio de Villagran, Gto.</t>
  </si>
  <si>
    <t>Año 2022 en Cuestión
(de proyecto de presupuesto) (c)</t>
  </si>
  <si>
    <t>G. Ingresos por ventas de Bienes y Servicios</t>
  </si>
  <si>
    <t>2022
(de proyecto de presupuesto) (c)</t>
  </si>
  <si>
    <t>1.  Gasto No Etiquetado (1=A+B+C+D+E+F+G+H+I)</t>
  </si>
  <si>
    <t>A.     Servicios Personales</t>
  </si>
  <si>
    <t>B.     Materiales y Suministros</t>
  </si>
  <si>
    <t>E.     Bienes Muebles, Inmuebles e Intangibles</t>
  </si>
  <si>
    <t>1.  Gasto Etiquetado (2=A+B+C+D+E+F+G+H+I)</t>
  </si>
  <si>
    <t>2.  Total de Egresos Proyectados (3 = 1 + 2)</t>
  </si>
  <si>
    <t>Municipio de Villagran, gto.</t>
  </si>
  <si>
    <t>1.  Ingresos de Libre Disposición (1=A+B+C+D+E+F+G+H+I+J+K+L)</t>
  </si>
  <si>
    <t>G.    Ingresos por Ventas de Bienes y Servicios</t>
  </si>
  <si>
    <t xml:space="preserve">J.    Transferencias </t>
  </si>
  <si>
    <t>L.     Otros Ingresos de Libre Disposición</t>
  </si>
  <si>
    <t>2.  Transferencias Federales Etiquetadas (2=A+B+C+D+E)</t>
  </si>
  <si>
    <t>D.    Transferencias, Subsidios y Subvenciones, y Pensiones y Jubilaciones</t>
  </si>
  <si>
    <t>3.  Ingresos Derivados de Financiamientos (3=A)</t>
  </si>
  <si>
    <t>4.  Total de Resultados de Ingresos (4=1+2+3)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</si>
  <si>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</si>
  <si>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</si>
  <si>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MUNICIPIO DE VILLAGRAN,GTO.</t>
  </si>
  <si>
    <t xml:space="preserve">Año  2022  del Ejercicio 
</t>
  </si>
  <si>
    <t>1.  Gasto No Etiquetado (1=A+B+C+D+E+F+G+H+I)</t>
  </si>
  <si>
    <t>2.  Gasto Etiquetado (2=A+B+C+D+E+F+G+H+I)</t>
  </si>
  <si>
    <t>3.  Total del Resultado de Egresos (3=1+2)</t>
  </si>
  <si>
    <t>EN PROCESO</t>
  </si>
  <si>
    <t>Año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</si>
</sst>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name val="Arial"/>
      <family val="2"/>
    </font>
    <font>
      <vertAlign val="superscript"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23" fillId="0" borderId="0"/>
  </cellStyleXfs>
  <cellXfs count="361">
    <xf numFmtId="0" fontId="0" fillId="0" borderId="0" xfId="0"/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0" fontId="3" fillId="0" borderId="14" xfId="0" applyFont="1" applyBorder="1"/>
    <xf numFmtId="0" fontId="2" fillId="0" borderId="13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3" borderId="12" xfId="0" applyFont="1" applyFill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0" fillId="2" borderId="15" xfId="0" applyFill="1" applyBorder="1" applyAlignment="1">
      <alignment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17" fillId="2" borderId="8" xfId="3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0" fillId="0" borderId="0" xfId="0" applyFill="1"/>
    <xf numFmtId="0" fontId="2" fillId="0" borderId="7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9" fontId="2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2" fillId="0" borderId="7" xfId="0" applyNumberFormat="1" applyFont="1" applyFill="1" applyBorder="1" applyAlignment="1">
      <alignment horizontal="left" indent="2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13" xfId="0" applyFill="1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2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164" fontId="0" fillId="0" borderId="13" xfId="0" applyNumberForma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/>
    <xf numFmtId="43" fontId="0" fillId="0" borderId="14" xfId="1" applyFont="1" applyFill="1" applyBorder="1"/>
    <xf numFmtId="0" fontId="0" fillId="0" borderId="13" xfId="0" applyFill="1" applyBorder="1" applyAlignment="1">
      <alignment horizontal="left" vertical="center" indent="6"/>
    </xf>
    <xf numFmtId="0" fontId="2" fillId="0" borderId="0" xfId="0" applyFont="1"/>
    <xf numFmtId="0" fontId="2" fillId="0" borderId="13" xfId="0" applyFont="1" applyFill="1" applyBorder="1" applyAlignment="1">
      <alignment horizontal="left" vertical="center" wrapText="1" indent="3"/>
    </xf>
    <xf numFmtId="0" fontId="2" fillId="0" borderId="14" xfId="0" applyFont="1" applyFill="1" applyBorder="1" applyAlignment="1">
      <alignment horizontal="left" vertical="center" wrapText="1" indent="3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2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2" fillId="0" borderId="13" xfId="0" applyFont="1" applyFill="1" applyBorder="1" applyAlignment="1">
      <alignment vertical="center"/>
    </xf>
    <xf numFmtId="4" fontId="0" fillId="0" borderId="12" xfId="0" applyNumberFormat="1" applyFont="1" applyFill="1" applyBorder="1" applyProtection="1">
      <protection locked="0"/>
    </xf>
    <xf numFmtId="0" fontId="21" fillId="0" borderId="0" xfId="0" applyFont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0" fontId="22" fillId="0" borderId="0" xfId="0" applyFont="1"/>
    <xf numFmtId="0" fontId="0" fillId="0" borderId="13" xfId="0" applyFill="1" applyBorder="1" applyAlignment="1">
      <alignment horizontal="left" indent="6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24" fillId="0" borderId="6" xfId="4" applyFont="1" applyBorder="1" applyAlignment="1">
      <alignment horizontal="left" vertical="top"/>
    </xf>
    <xf numFmtId="0" fontId="24" fillId="0" borderId="6" xfId="4" applyFont="1" applyFill="1" applyBorder="1" applyAlignment="1">
      <alignment horizontal="left" vertical="top"/>
    </xf>
    <xf numFmtId="43" fontId="0" fillId="0" borderId="14" xfId="1" applyFont="1" applyBorder="1"/>
    <xf numFmtId="0" fontId="0" fillId="0" borderId="0" xfId="0" applyBorder="1"/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0" xfId="0" applyFill="1" applyBorder="1"/>
    <xf numFmtId="0" fontId="25" fillId="0" borderId="6" xfId="4" applyFont="1" applyBorder="1" applyAlignment="1">
      <alignment horizontal="left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indent="3"/>
    </xf>
    <xf numFmtId="0" fontId="4" fillId="0" borderId="9" xfId="0" applyFont="1" applyBorder="1" applyAlignment="1">
      <alignment horizontal="left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justify" vertical="center" wrapText="1"/>
    </xf>
    <xf numFmtId="0" fontId="18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 applyProtection="1">
      <alignment horizontal="right" vertical="center"/>
      <protection locked="0"/>
    </xf>
    <xf numFmtId="2" fontId="0" fillId="0" borderId="13" xfId="0" applyNumberFormat="1" applyFill="1" applyBorder="1" applyAlignment="1">
      <alignment horizontal="right" vertical="center"/>
    </xf>
    <xf numFmtId="4" fontId="0" fillId="0" borderId="14" xfId="0" applyNumberFormat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left" vertical="center" indent="2"/>
    </xf>
    <xf numFmtId="165" fontId="2" fillId="0" borderId="13" xfId="1" applyNumberFormat="1" applyFont="1" applyFill="1" applyBorder="1" applyAlignment="1" applyProtection="1">
      <alignment horizontal="right" vertical="center"/>
      <protection locked="0"/>
    </xf>
    <xf numFmtId="165" fontId="0" fillId="0" borderId="13" xfId="1" applyNumberFormat="1" applyFont="1" applyFill="1" applyBorder="1" applyAlignment="1" applyProtection="1">
      <alignment horizontal="right" vertical="center"/>
      <protection locked="0"/>
    </xf>
    <xf numFmtId="165" fontId="1" fillId="0" borderId="13" xfId="1" applyNumberFormat="1" applyFont="1" applyFill="1" applyBorder="1" applyAlignment="1" applyProtection="1">
      <alignment horizontal="right" vertical="center"/>
      <protection locked="0"/>
    </xf>
    <xf numFmtId="165" fontId="0" fillId="0" borderId="13" xfId="1" applyNumberFormat="1" applyFont="1" applyFill="1" applyBorder="1" applyAlignment="1">
      <alignment horizontal="right"/>
    </xf>
    <xf numFmtId="165" fontId="0" fillId="2" borderId="15" xfId="1" applyNumberFormat="1" applyFont="1" applyFill="1" applyBorder="1" applyAlignment="1">
      <alignment horizontal="right"/>
    </xf>
    <xf numFmtId="165" fontId="0" fillId="0" borderId="13" xfId="1" applyNumberFormat="1" applyFont="1" applyBorder="1" applyAlignment="1">
      <alignment horizontal="right"/>
    </xf>
    <xf numFmtId="165" fontId="0" fillId="0" borderId="13" xfId="1" applyNumberFormat="1" applyFont="1" applyFill="1" applyBorder="1" applyAlignment="1">
      <alignment horizontal="right" vertical="center"/>
    </xf>
    <xf numFmtId="165" fontId="0" fillId="0" borderId="14" xfId="1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>
      <alignment horizontal="center" vertical="center" wrapText="1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0" fillId="0" borderId="13" xfId="1" applyNumberFormat="1" applyFont="1" applyFill="1" applyBorder="1" applyAlignment="1" applyProtection="1">
      <alignment vertical="center"/>
      <protection locked="0"/>
    </xf>
    <xf numFmtId="165" fontId="0" fillId="0" borderId="13" xfId="1" applyNumberFormat="1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4" fontId="2" fillId="0" borderId="13" xfId="1" applyNumberFormat="1" applyFont="1" applyFill="1" applyBorder="1" applyProtection="1">
      <protection locked="0"/>
    </xf>
    <xf numFmtId="4" fontId="1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/>
    <xf numFmtId="4" fontId="7" fillId="2" borderId="15" xfId="1" applyNumberFormat="1" applyFont="1" applyFill="1" applyBorder="1" applyAlignment="1"/>
    <xf numFmtId="4" fontId="8" fillId="2" borderId="15" xfId="1" applyNumberFormat="1" applyFont="1" applyFill="1" applyBorder="1" applyAlignment="1"/>
    <xf numFmtId="4" fontId="2" fillId="0" borderId="13" xfId="1" applyNumberFormat="1" applyFont="1" applyFill="1" applyBorder="1"/>
    <xf numFmtId="4" fontId="0" fillId="0" borderId="14" xfId="0" applyNumberFormat="1" applyFill="1" applyBorder="1"/>
    <xf numFmtId="2" fontId="0" fillId="0" borderId="0" xfId="0" applyNumberFormat="1"/>
    <xf numFmtId="2" fontId="2" fillId="2" borderId="11" xfId="0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4" fontId="0" fillId="0" borderId="14" xfId="1" applyNumberFormat="1" applyFont="1" applyFill="1" applyBorder="1" applyAlignment="1">
      <alignment vertical="center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8" fillId="2" borderId="15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vertical="center"/>
    </xf>
    <xf numFmtId="4" fontId="0" fillId="0" borderId="0" xfId="0" applyNumberFormat="1"/>
    <xf numFmtId="4" fontId="8" fillId="2" borderId="15" xfId="1" applyNumberFormat="1" applyFont="1" applyFill="1" applyBorder="1"/>
    <xf numFmtId="4" fontId="0" fillId="0" borderId="14" xfId="1" applyNumberFormat="1" applyFont="1" applyFill="1" applyBorder="1"/>
    <xf numFmtId="0" fontId="2" fillId="6" borderId="11" xfId="0" applyFont="1" applyFill="1" applyBorder="1" applyAlignment="1">
      <alignment horizontal="left" vertical="center" wrapText="1" indent="3"/>
    </xf>
    <xf numFmtId="165" fontId="0" fillId="0" borderId="13" xfId="1" applyNumberFormat="1" applyFont="1" applyFill="1" applyBorder="1"/>
    <xf numFmtId="4" fontId="0" fillId="0" borderId="13" xfId="1" applyNumberFormat="1" applyFont="1" applyFill="1" applyBorder="1" applyAlignment="1" applyProtection="1">
      <alignment vertical="center"/>
      <protection locked="0"/>
    </xf>
    <xf numFmtId="4" fontId="0" fillId="2" borderId="15" xfId="1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165" fontId="2" fillId="3" borderId="13" xfId="1" applyNumberFormat="1" applyFont="1" applyFill="1" applyBorder="1" applyAlignment="1" applyProtection="1">
      <alignment vertical="center"/>
      <protection locked="0"/>
    </xf>
    <xf numFmtId="165" fontId="0" fillId="3" borderId="13" xfId="1" applyNumberFormat="1" applyFont="1" applyFill="1" applyBorder="1" applyAlignment="1" applyProtection="1">
      <alignment vertical="center"/>
      <protection locked="0"/>
    </xf>
    <xf numFmtId="165" fontId="1" fillId="3" borderId="13" xfId="1" applyNumberFormat="1" applyFont="1" applyFill="1" applyBorder="1" applyAlignment="1" applyProtection="1">
      <alignment vertical="center"/>
      <protection locked="0"/>
    </xf>
    <xf numFmtId="165" fontId="0" fillId="3" borderId="13" xfId="1" applyNumberFormat="1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165" fontId="2" fillId="0" borderId="12" xfId="1" applyNumberFormat="1" applyFont="1" applyFill="1" applyBorder="1" applyAlignment="1" applyProtection="1">
      <alignment vertical="center"/>
      <protection locked="0"/>
    </xf>
    <xf numFmtId="165" fontId="1" fillId="0" borderId="13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Border="1" applyAlignment="1">
      <alignment vertical="center"/>
    </xf>
    <xf numFmtId="3" fontId="2" fillId="5" borderId="11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 applyProtection="1">
      <alignment vertical="center"/>
      <protection locked="0"/>
    </xf>
    <xf numFmtId="165" fontId="0" fillId="0" borderId="7" xfId="1" applyNumberFormat="1" applyFont="1" applyFill="1" applyBorder="1" applyAlignment="1" applyProtection="1">
      <alignment vertical="center"/>
      <protection locked="0"/>
    </xf>
    <xf numFmtId="165" fontId="1" fillId="0" borderId="7" xfId="1" applyNumberFormat="1" applyFont="1" applyFill="1" applyBorder="1" applyAlignment="1" applyProtection="1">
      <alignment vertical="center"/>
      <protection locked="0"/>
    </xf>
    <xf numFmtId="165" fontId="2" fillId="0" borderId="7" xfId="1" applyNumberFormat="1" applyFont="1" applyFill="1" applyBorder="1" applyAlignment="1" applyProtection="1">
      <alignment vertical="center"/>
      <protection locked="0"/>
    </xf>
    <xf numFmtId="165" fontId="0" fillId="0" borderId="7" xfId="1" applyNumberFormat="1" applyFont="1" applyFill="1" applyBorder="1" applyAlignment="1" applyProtection="1">
      <alignment vertical="center" wrapText="1"/>
      <protection locked="0"/>
    </xf>
    <xf numFmtId="165" fontId="0" fillId="0" borderId="7" xfId="1" applyNumberFormat="1" applyFont="1" applyFill="1" applyBorder="1" applyAlignment="1">
      <alignment vertical="center"/>
    </xf>
    <xf numFmtId="165" fontId="0" fillId="0" borderId="10" xfId="1" applyNumberFormat="1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 applyProtection="1">
      <alignment horizontal="right" vertical="center"/>
      <protection locked="0"/>
    </xf>
    <xf numFmtId="165" fontId="1" fillId="0" borderId="7" xfId="1" applyNumberFormat="1" applyFont="1" applyFill="1" applyBorder="1" applyAlignment="1" applyProtection="1">
      <alignment horizontal="right" vertical="center"/>
      <protection locked="0"/>
    </xf>
    <xf numFmtId="165" fontId="0" fillId="0" borderId="7" xfId="1" applyNumberFormat="1" applyFont="1" applyFill="1" applyBorder="1" applyAlignment="1" applyProtection="1">
      <alignment horizontal="right" vertical="center"/>
      <protection locked="0"/>
    </xf>
    <xf numFmtId="165" fontId="0" fillId="0" borderId="7" xfId="1" applyNumberFormat="1" applyFont="1" applyFill="1" applyBorder="1" applyAlignment="1">
      <alignment horizontal="right" vertical="center"/>
    </xf>
    <xf numFmtId="165" fontId="0" fillId="0" borderId="10" xfId="1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left" vertical="center"/>
    </xf>
    <xf numFmtId="0" fontId="23" fillId="0" borderId="0" xfId="4"/>
    <xf numFmtId="0" fontId="2" fillId="8" borderId="3" xfId="4" applyFont="1" applyFill="1" applyBorder="1" applyAlignment="1" applyProtection="1">
      <alignment horizontal="center" vertical="center"/>
    </xf>
    <xf numFmtId="0" fontId="2" fillId="8" borderId="4" xfId="4" applyFont="1" applyFill="1" applyBorder="1" applyAlignment="1" applyProtection="1">
      <alignment horizontal="center" vertical="center"/>
    </xf>
    <xf numFmtId="0" fontId="2" fillId="8" borderId="5" xfId="4" applyFont="1" applyFill="1" applyBorder="1" applyAlignment="1" applyProtection="1">
      <alignment horizontal="center" vertical="center"/>
    </xf>
    <xf numFmtId="0" fontId="2" fillId="8" borderId="6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center" vertical="center"/>
    </xf>
    <xf numFmtId="0" fontId="2" fillId="8" borderId="7" xfId="4" applyFont="1" applyFill="1" applyBorder="1" applyAlignment="1">
      <alignment horizontal="center" vertical="center"/>
    </xf>
    <xf numFmtId="0" fontId="2" fillId="6" borderId="12" xfId="4" applyFont="1" applyFill="1" applyBorder="1" applyAlignment="1">
      <alignment horizontal="center" vertical="center"/>
    </xf>
    <xf numFmtId="0" fontId="2" fillId="6" borderId="12" xfId="4" applyFont="1" applyFill="1" applyBorder="1" applyAlignment="1" applyProtection="1">
      <alignment horizontal="center" vertical="center" wrapText="1"/>
      <protection locked="0"/>
    </xf>
    <xf numFmtId="0" fontId="2" fillId="6" borderId="12" xfId="4" applyFont="1" applyFill="1" applyBorder="1" applyAlignment="1" applyProtection="1">
      <alignment horizontal="center" vertical="center"/>
      <protection locked="0"/>
    </xf>
    <xf numFmtId="0" fontId="2" fillId="6" borderId="14" xfId="4" applyFont="1" applyFill="1" applyBorder="1" applyAlignment="1">
      <alignment horizontal="center" vertical="center"/>
    </xf>
    <xf numFmtId="0" fontId="2" fillId="6" borderId="16" xfId="4" applyFont="1" applyFill="1" applyBorder="1" applyAlignment="1" applyProtection="1">
      <alignment horizontal="center" vertical="center" wrapText="1"/>
    </xf>
    <xf numFmtId="0" fontId="2" fillId="6" borderId="14" xfId="4" applyFont="1" applyFill="1" applyBorder="1" applyAlignment="1" applyProtection="1">
      <alignment horizontal="center" vertical="center"/>
      <protection locked="0"/>
    </xf>
    <xf numFmtId="0" fontId="2" fillId="0" borderId="12" xfId="4" applyFont="1" applyFill="1" applyBorder="1" applyAlignment="1">
      <alignment horizontal="left" vertical="center" indent="3"/>
    </xf>
    <xf numFmtId="4" fontId="2" fillId="0" borderId="12" xfId="4" applyNumberFormat="1" applyFont="1" applyFill="1" applyBorder="1" applyAlignment="1" applyProtection="1">
      <alignment vertical="center"/>
      <protection locked="0"/>
    </xf>
    <xf numFmtId="0" fontId="23" fillId="0" borderId="13" xfId="4" applyFill="1" applyBorder="1" applyAlignment="1">
      <alignment horizontal="left" vertical="center" indent="6"/>
    </xf>
    <xf numFmtId="0" fontId="23" fillId="0" borderId="13" xfId="4" applyFill="1" applyBorder="1" applyAlignment="1">
      <alignment horizontal="left" indent="6"/>
    </xf>
    <xf numFmtId="2" fontId="23" fillId="0" borderId="13" xfId="4" applyNumberFormat="1" applyFill="1" applyBorder="1" applyAlignment="1" applyProtection="1">
      <alignment vertical="center"/>
      <protection locked="0"/>
    </xf>
    <xf numFmtId="0" fontId="23" fillId="0" borderId="13" xfId="4" applyFill="1" applyBorder="1" applyAlignment="1">
      <alignment vertical="center"/>
    </xf>
    <xf numFmtId="0" fontId="2" fillId="0" borderId="13" xfId="4" applyFont="1" applyFill="1" applyBorder="1" applyAlignment="1">
      <alignment horizontal="left" vertical="center" indent="3"/>
    </xf>
    <xf numFmtId="4" fontId="2" fillId="0" borderId="13" xfId="4" applyNumberFormat="1" applyFont="1" applyFill="1" applyBorder="1" applyAlignment="1" applyProtection="1">
      <alignment vertical="center"/>
      <protection locked="0"/>
    </xf>
    <xf numFmtId="4" fontId="23" fillId="0" borderId="13" xfId="4" applyNumberFormat="1" applyFill="1" applyBorder="1" applyAlignment="1" applyProtection="1">
      <alignment vertical="center"/>
      <protection locked="0"/>
    </xf>
    <xf numFmtId="0" fontId="23" fillId="0" borderId="13" xfId="4" applyFont="1" applyFill="1" applyBorder="1" applyAlignment="1">
      <alignment horizontal="left" vertical="center" indent="6"/>
    </xf>
    <xf numFmtId="4" fontId="23" fillId="0" borderId="13" xfId="4" applyNumberFormat="1" applyFill="1" applyBorder="1" applyAlignment="1">
      <alignment vertical="center"/>
    </xf>
    <xf numFmtId="0" fontId="2" fillId="0" borderId="13" xfId="4" applyFont="1" applyFill="1" applyBorder="1" applyAlignment="1">
      <alignment horizontal="left" indent="3"/>
    </xf>
    <xf numFmtId="4" fontId="2" fillId="0" borderId="13" xfId="4" applyNumberFormat="1" applyFont="1" applyFill="1" applyBorder="1" applyAlignment="1">
      <alignment vertical="center"/>
    </xf>
    <xf numFmtId="0" fontId="23" fillId="0" borderId="13" xfId="4" applyFont="1" applyFill="1" applyBorder="1" applyAlignment="1">
      <alignment horizontal="left" vertical="center" wrapText="1" indent="3"/>
    </xf>
    <xf numFmtId="0" fontId="23" fillId="0" borderId="14" xfId="4" applyFill="1" applyBorder="1" applyAlignment="1">
      <alignment vertical="center"/>
    </xf>
    <xf numFmtId="0" fontId="23" fillId="0" borderId="14" xfId="4" applyFill="1" applyBorder="1"/>
    <xf numFmtId="0" fontId="23" fillId="0" borderId="0" xfId="4" applyBorder="1"/>
    <xf numFmtId="0" fontId="26" fillId="0" borderId="0" xfId="2" applyFont="1" applyBorder="1" applyAlignment="1" applyProtection="1">
      <alignment horizontal="left" vertical="center" wrapText="1"/>
      <protection locked="0"/>
    </xf>
    <xf numFmtId="0" fontId="2" fillId="6" borderId="12" xfId="4" applyFont="1" applyFill="1" applyBorder="1" applyAlignment="1" applyProtection="1">
      <alignment horizontal="left" vertical="center"/>
    </xf>
    <xf numFmtId="0" fontId="2" fillId="6" borderId="14" xfId="4" applyFont="1" applyFill="1" applyBorder="1" applyAlignment="1" applyProtection="1">
      <alignment horizontal="left" vertical="center"/>
    </xf>
    <xf numFmtId="4" fontId="23" fillId="0" borderId="0" xfId="4" applyNumberFormat="1" applyFill="1"/>
    <xf numFmtId="0" fontId="23" fillId="0" borderId="13" xfId="4" applyFill="1" applyBorder="1" applyAlignment="1"/>
    <xf numFmtId="0" fontId="23" fillId="0" borderId="0" xfId="4" applyFill="1"/>
    <xf numFmtId="43" fontId="23" fillId="0" borderId="0" xfId="4" applyNumberFormat="1" applyFill="1"/>
    <xf numFmtId="0" fontId="2" fillId="8" borderId="8" xfId="4" applyFont="1" applyFill="1" applyBorder="1" applyAlignment="1">
      <alignment horizontal="center" vertical="center"/>
    </xf>
    <xf numFmtId="0" fontId="2" fillId="8" borderId="9" xfId="4" applyFont="1" applyFill="1" applyBorder="1" applyAlignment="1">
      <alignment horizontal="center" vertical="center"/>
    </xf>
    <xf numFmtId="0" fontId="2" fillId="8" borderId="10" xfId="4" applyFont="1" applyFill="1" applyBorder="1" applyAlignment="1">
      <alignment horizontal="center" vertical="center"/>
    </xf>
    <xf numFmtId="0" fontId="2" fillId="6" borderId="12" xfId="4" applyFont="1" applyFill="1" applyBorder="1" applyAlignment="1" applyProtection="1">
      <alignment horizontal="center" vertical="center" wrapText="1"/>
    </xf>
    <xf numFmtId="0" fontId="2" fillId="6" borderId="14" xfId="4" applyFont="1" applyFill="1" applyBorder="1" applyAlignment="1" applyProtection="1">
      <alignment horizontal="center" vertical="center" wrapText="1"/>
    </xf>
    <xf numFmtId="0" fontId="2" fillId="6" borderId="14" xfId="4" applyFont="1" applyFill="1" applyBorder="1" applyAlignment="1" applyProtection="1">
      <alignment horizontal="center" vertical="center" wrapText="1"/>
      <protection locked="0"/>
    </xf>
    <xf numFmtId="0" fontId="2" fillId="0" borderId="12" xfId="4" applyFont="1" applyFill="1" applyBorder="1" applyAlignment="1" applyProtection="1">
      <alignment vertical="center"/>
      <protection locked="0"/>
    </xf>
    <xf numFmtId="0" fontId="23" fillId="0" borderId="13" xfId="4" applyFill="1" applyBorder="1" applyAlignment="1" applyProtection="1">
      <alignment vertical="center"/>
      <protection locked="0"/>
    </xf>
    <xf numFmtId="0" fontId="2" fillId="0" borderId="13" xfId="4" applyFont="1" applyFill="1" applyBorder="1" applyAlignment="1" applyProtection="1">
      <alignment vertical="center"/>
      <protection locked="0"/>
    </xf>
    <xf numFmtId="2" fontId="23" fillId="0" borderId="0" xfId="4" applyNumberFormat="1"/>
    <xf numFmtId="0" fontId="23" fillId="0" borderId="14" xfId="4" applyBorder="1" applyAlignment="1">
      <alignment vertical="center"/>
    </xf>
    <xf numFmtId="4" fontId="23" fillId="0" borderId="14" xfId="4" applyNumberFormat="1" applyBorder="1" applyAlignment="1">
      <alignment vertical="center"/>
    </xf>
    <xf numFmtId="0" fontId="23" fillId="0" borderId="0" xfId="4" applyAlignment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26" fillId="0" borderId="0" xfId="2" applyFont="1" applyBorder="1" applyAlignment="1" applyProtection="1">
      <alignment horizontal="left" vertical="center" wrapText="1"/>
      <protection locked="0"/>
    </xf>
    <xf numFmtId="0" fontId="2" fillId="8" borderId="3" xfId="0" applyFont="1" applyFill="1" applyBorder="1" applyAlignment="1" applyProtection="1">
      <alignment horizontal="center" vertical="center"/>
    </xf>
    <xf numFmtId="0" fontId="2" fillId="8" borderId="4" xfId="0" applyFont="1" applyFill="1" applyBorder="1" applyAlignment="1" applyProtection="1">
      <alignment horizontal="center" vertical="center"/>
    </xf>
    <xf numFmtId="0" fontId="2" fillId="8" borderId="5" xfId="0" applyFont="1" applyFill="1" applyBorder="1" applyAlignment="1" applyProtection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 applyProtection="1">
      <alignment horizontal="left" vertical="center" wrapText="1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left" vertical="center" wrapText="1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4" fontId="23" fillId="0" borderId="0" xfId="4" applyNumberFormat="1"/>
  </cellXfs>
  <cellStyles count="5">
    <cellStyle name="Millares" xfId="1" builtinId="3"/>
    <cellStyle name="Normal" xfId="0" builtinId="0"/>
    <cellStyle name="Normal 2" xfId="3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462643</xdr:rowOff>
    </xdr:from>
    <xdr:to>
      <xdr:col>0</xdr:col>
      <xdr:colOff>802820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2643"/>
          <a:ext cx="802820" cy="77560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27214</xdr:rowOff>
    </xdr:from>
    <xdr:to>
      <xdr:col>6</xdr:col>
      <xdr:colOff>0</xdr:colOff>
      <xdr:row>121</xdr:row>
      <xdr:rowOff>163286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7022535"/>
          <a:ext cx="15566571" cy="4136572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762000</xdr:colOff>
      <xdr:row>4</xdr:row>
      <xdr:rowOff>172779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A55F3909-89F5-4843-AB62-D3B4E77E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762000" cy="744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57150</xdr:rowOff>
    </xdr:from>
    <xdr:to>
      <xdr:col>6</xdr:col>
      <xdr:colOff>1085850</xdr:colOff>
      <xdr:row>56</xdr:row>
      <xdr:rowOff>3010</xdr:rowOff>
    </xdr:to>
    <xdr:grpSp>
      <xdr:nvGrpSpPr>
        <xdr:cNvPr id="3" name="22 Grupo"/>
        <xdr:cNvGrpSpPr/>
      </xdr:nvGrpSpPr>
      <xdr:grpSpPr>
        <a:xfrm>
          <a:off x="0" y="7943850"/>
          <a:ext cx="13230225" cy="2374735"/>
          <a:chOff x="286874" y="2468005"/>
          <a:chExt cx="6619463" cy="2533457"/>
        </a:xfrm>
      </xdr:grpSpPr>
      <xdr:sp macro="" textlink="">
        <xdr:nvSpPr>
          <xdr:cNvPr id="4" name="11 CuadroTexto"/>
          <xdr:cNvSpPr txBox="1"/>
        </xdr:nvSpPr>
        <xdr:spPr>
          <a:xfrm>
            <a:off x="286874" y="4305804"/>
            <a:ext cx="2232248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PRESIDENTE MUNICIPAL </a:t>
            </a:r>
          </a:p>
          <a:p>
            <a:pPr algn="ctr"/>
            <a:r>
              <a:rPr lang="es-MX" sz="1000" b="1"/>
              <a:t>C. JUAN LARA MENDOZA</a:t>
            </a:r>
          </a:p>
        </xdr:txBody>
      </xdr:sp>
      <xdr:sp macro="" textlink="">
        <xdr:nvSpPr>
          <xdr:cNvPr id="5" name="12 CuadroTexto"/>
          <xdr:cNvSpPr txBox="1"/>
        </xdr:nvSpPr>
        <xdr:spPr>
          <a:xfrm>
            <a:off x="4404058" y="4368407"/>
            <a:ext cx="2502279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JESUS EDUARDO ALANIS MOSQUEDA</a:t>
            </a:r>
          </a:p>
        </xdr:txBody>
      </xdr:sp>
      <xdr:cxnSp macro="">
        <xdr:nvCxnSpPr>
          <xdr:cNvPr id="6" name="16 Conector recto"/>
          <xdr:cNvCxnSpPr/>
        </xdr:nvCxnSpPr>
        <xdr:spPr>
          <a:xfrm>
            <a:off x="806309" y="4188179"/>
            <a:ext cx="1440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20 Conector recto"/>
          <xdr:cNvCxnSpPr/>
        </xdr:nvCxnSpPr>
        <xdr:spPr>
          <a:xfrm>
            <a:off x="4744621" y="4265944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1 CuadroTexto"/>
          <xdr:cNvSpPr txBox="1"/>
        </xdr:nvSpPr>
        <xdr:spPr>
          <a:xfrm>
            <a:off x="286874" y="2468005"/>
            <a:ext cx="5976664" cy="40010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000"/>
              <a:t>“Bajo protesta de decir verdad declaramos que los estados Financieros y sus notas, son razonablemente correcto y son responsabilidad del emisor”. 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762000</xdr:colOff>
      <xdr:row>4</xdr:row>
      <xdr:rowOff>172779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A55F3909-89F5-4843-AB62-D3B4E77E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762000" cy="744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28575</xdr:rowOff>
    </xdr:from>
    <xdr:to>
      <xdr:col>7</xdr:col>
      <xdr:colOff>0</xdr:colOff>
      <xdr:row>47</xdr:row>
      <xdr:rowOff>3010</xdr:rowOff>
    </xdr:to>
    <xdr:grpSp>
      <xdr:nvGrpSpPr>
        <xdr:cNvPr id="3" name="22 Grupo"/>
        <xdr:cNvGrpSpPr/>
      </xdr:nvGrpSpPr>
      <xdr:grpSpPr>
        <a:xfrm>
          <a:off x="0" y="6438900"/>
          <a:ext cx="11544300" cy="1917535"/>
          <a:chOff x="286874" y="2468005"/>
          <a:chExt cx="6619463" cy="2533457"/>
        </a:xfrm>
      </xdr:grpSpPr>
      <xdr:sp macro="" textlink="">
        <xdr:nvSpPr>
          <xdr:cNvPr id="4" name="11 CuadroTexto"/>
          <xdr:cNvSpPr txBox="1"/>
        </xdr:nvSpPr>
        <xdr:spPr>
          <a:xfrm>
            <a:off x="286874" y="4305804"/>
            <a:ext cx="2232248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PRESIDENTE MUNICIPAL </a:t>
            </a:r>
          </a:p>
          <a:p>
            <a:pPr algn="ctr"/>
            <a:r>
              <a:rPr lang="es-MX" sz="1000" b="1"/>
              <a:t>C. JUAN LARA MENDOZA</a:t>
            </a:r>
          </a:p>
        </xdr:txBody>
      </xdr:sp>
      <xdr:sp macro="" textlink="">
        <xdr:nvSpPr>
          <xdr:cNvPr id="5" name="12 CuadroTexto"/>
          <xdr:cNvSpPr txBox="1"/>
        </xdr:nvSpPr>
        <xdr:spPr>
          <a:xfrm>
            <a:off x="4404058" y="4368407"/>
            <a:ext cx="2502279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JESUS EDUARDO ALANIS MOSQUEDA</a:t>
            </a:r>
          </a:p>
        </xdr:txBody>
      </xdr:sp>
      <xdr:cxnSp macro="">
        <xdr:nvCxnSpPr>
          <xdr:cNvPr id="6" name="16 Conector recto"/>
          <xdr:cNvCxnSpPr/>
        </xdr:nvCxnSpPr>
        <xdr:spPr>
          <a:xfrm>
            <a:off x="806309" y="4188179"/>
            <a:ext cx="1440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20 Conector recto"/>
          <xdr:cNvCxnSpPr/>
        </xdr:nvCxnSpPr>
        <xdr:spPr>
          <a:xfrm>
            <a:off x="4744621" y="4265944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1 CuadroTexto"/>
          <xdr:cNvSpPr txBox="1"/>
        </xdr:nvSpPr>
        <xdr:spPr>
          <a:xfrm>
            <a:off x="286874" y="2468005"/>
            <a:ext cx="5976664" cy="40010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000"/>
              <a:t>“Bajo protesta de decir verdad declaramos que los estados Financieros y sus notas, son razonablemente correcto y son responsabilidad del emisor”.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571500</xdr:colOff>
      <xdr:row>3</xdr:row>
      <xdr:rowOff>177209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A55F3909-89F5-4843-AB62-D3B4E77E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571500" cy="5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95250</xdr:rowOff>
    </xdr:from>
    <xdr:to>
      <xdr:col>9</xdr:col>
      <xdr:colOff>0</xdr:colOff>
      <xdr:row>56</xdr:row>
      <xdr:rowOff>3010</xdr:rowOff>
    </xdr:to>
    <xdr:grpSp>
      <xdr:nvGrpSpPr>
        <xdr:cNvPr id="3" name="22 Grupo"/>
        <xdr:cNvGrpSpPr/>
      </xdr:nvGrpSpPr>
      <xdr:grpSpPr>
        <a:xfrm>
          <a:off x="0" y="8067675"/>
          <a:ext cx="12487275" cy="2336635"/>
          <a:chOff x="286874" y="2468005"/>
          <a:chExt cx="6619463" cy="2533457"/>
        </a:xfrm>
      </xdr:grpSpPr>
      <xdr:sp macro="" textlink="">
        <xdr:nvSpPr>
          <xdr:cNvPr id="4" name="11 CuadroTexto"/>
          <xdr:cNvSpPr txBox="1"/>
        </xdr:nvSpPr>
        <xdr:spPr>
          <a:xfrm>
            <a:off x="286874" y="4305804"/>
            <a:ext cx="2232248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PRESIDENTE MUNICIPAL </a:t>
            </a:r>
          </a:p>
          <a:p>
            <a:pPr algn="ctr"/>
            <a:r>
              <a:rPr lang="es-MX" sz="1000" b="1"/>
              <a:t>C. JUAN LARA MENDOZA</a:t>
            </a:r>
          </a:p>
        </xdr:txBody>
      </xdr:sp>
      <xdr:sp macro="" textlink="">
        <xdr:nvSpPr>
          <xdr:cNvPr id="5" name="12 CuadroTexto"/>
          <xdr:cNvSpPr txBox="1"/>
        </xdr:nvSpPr>
        <xdr:spPr>
          <a:xfrm>
            <a:off x="4404058" y="4368407"/>
            <a:ext cx="2502279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JESUS EDUARDO ALANIS MOSQUEDA</a:t>
            </a:r>
          </a:p>
        </xdr:txBody>
      </xdr:sp>
      <xdr:cxnSp macro="">
        <xdr:nvCxnSpPr>
          <xdr:cNvPr id="6" name="16 Conector recto"/>
          <xdr:cNvCxnSpPr/>
        </xdr:nvCxnSpPr>
        <xdr:spPr>
          <a:xfrm>
            <a:off x="806309" y="4188179"/>
            <a:ext cx="1440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20 Conector recto"/>
          <xdr:cNvCxnSpPr/>
        </xdr:nvCxnSpPr>
        <xdr:spPr>
          <a:xfrm>
            <a:off x="4744621" y="4265944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1 CuadroTexto"/>
          <xdr:cNvSpPr txBox="1"/>
        </xdr:nvSpPr>
        <xdr:spPr>
          <a:xfrm>
            <a:off x="286874" y="2468005"/>
            <a:ext cx="5976664" cy="40010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000"/>
              <a:t>“Bajo protesta de decir verdad declaramos que los estados Financieros y sus notas, son razonablemente correcto y son responsabilidad del emisor”. 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590550</xdr:colOff>
      <xdr:row>4</xdr:row>
      <xdr:rowOff>5317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A55F3909-89F5-4843-AB62-D3B4E77E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1"/>
          <a:ext cx="590550" cy="57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130340</xdr:rowOff>
    </xdr:from>
    <xdr:to>
      <xdr:col>9</xdr:col>
      <xdr:colOff>0</xdr:colOff>
      <xdr:row>1048576</xdr:row>
      <xdr:rowOff>136530</xdr:rowOff>
    </xdr:to>
    <xdr:grpSp>
      <xdr:nvGrpSpPr>
        <xdr:cNvPr id="3" name="22 Grupo"/>
        <xdr:cNvGrpSpPr/>
      </xdr:nvGrpSpPr>
      <xdr:grpSpPr>
        <a:xfrm>
          <a:off x="0" y="6483515"/>
          <a:ext cx="12068175" cy="1082515"/>
          <a:chOff x="286874" y="2468005"/>
          <a:chExt cx="6619463" cy="2627269"/>
        </a:xfrm>
      </xdr:grpSpPr>
      <xdr:sp macro="" textlink="">
        <xdr:nvSpPr>
          <xdr:cNvPr id="4" name="11 CuadroTexto"/>
          <xdr:cNvSpPr txBox="1"/>
        </xdr:nvSpPr>
        <xdr:spPr>
          <a:xfrm>
            <a:off x="292691" y="4111446"/>
            <a:ext cx="2268533" cy="98382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PRESIDENTE MUNICIPAL </a:t>
            </a:r>
          </a:p>
          <a:p>
            <a:pPr algn="ctr"/>
            <a:r>
              <a:rPr lang="es-MX" sz="1000" b="1"/>
              <a:t>C. JUAN LARA MENDOZA</a:t>
            </a:r>
          </a:p>
        </xdr:txBody>
      </xdr:sp>
      <xdr:sp macro="" textlink="">
        <xdr:nvSpPr>
          <xdr:cNvPr id="5" name="12 CuadroTexto"/>
          <xdr:cNvSpPr txBox="1"/>
        </xdr:nvSpPr>
        <xdr:spPr>
          <a:xfrm>
            <a:off x="4404058" y="4130861"/>
            <a:ext cx="2502279" cy="6330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JESUS EDUARDO ALANIS MOSQUEDA</a:t>
            </a:r>
          </a:p>
        </xdr:txBody>
      </xdr:sp>
      <xdr:cxnSp macro="">
        <xdr:nvCxnSpPr>
          <xdr:cNvPr id="6" name="16 Conector recto"/>
          <xdr:cNvCxnSpPr/>
        </xdr:nvCxnSpPr>
        <xdr:spPr>
          <a:xfrm>
            <a:off x="806309" y="3929037"/>
            <a:ext cx="1440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20 Conector recto"/>
          <xdr:cNvCxnSpPr/>
        </xdr:nvCxnSpPr>
        <xdr:spPr>
          <a:xfrm>
            <a:off x="4744621" y="4093182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1 CuadroTexto"/>
          <xdr:cNvSpPr txBox="1"/>
        </xdr:nvSpPr>
        <xdr:spPr>
          <a:xfrm>
            <a:off x="286874" y="2468005"/>
            <a:ext cx="5976664" cy="40010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000"/>
              <a:t>“Bajo protesta de decir verdad declaramos que los estados Financieros y sus notas, son razonablemente correcto y son responsabilidad del emisor”. 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390071</xdr:colOff>
      <xdr:row>3</xdr:row>
      <xdr:rowOff>1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xmlns="" id="{A55F3909-89F5-4843-AB62-D3B4E77E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1"/>
          <a:ext cx="39007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67</xdr:row>
      <xdr:rowOff>133350</xdr:rowOff>
    </xdr:from>
    <xdr:to>
      <xdr:col>6</xdr:col>
      <xdr:colOff>19050</xdr:colOff>
      <xdr:row>78</xdr:row>
      <xdr:rowOff>183985</xdr:rowOff>
    </xdr:to>
    <xdr:grpSp>
      <xdr:nvGrpSpPr>
        <xdr:cNvPr id="3" name="22 Grupo"/>
        <xdr:cNvGrpSpPr/>
      </xdr:nvGrpSpPr>
      <xdr:grpSpPr>
        <a:xfrm>
          <a:off x="0" y="13735050"/>
          <a:ext cx="9648825" cy="2146135"/>
          <a:chOff x="273779" y="751571"/>
          <a:chExt cx="6632558" cy="4249891"/>
        </a:xfrm>
      </xdr:grpSpPr>
      <xdr:sp macro="" textlink="">
        <xdr:nvSpPr>
          <xdr:cNvPr id="4" name="11 CuadroTexto"/>
          <xdr:cNvSpPr txBox="1"/>
        </xdr:nvSpPr>
        <xdr:spPr>
          <a:xfrm>
            <a:off x="286874" y="4305804"/>
            <a:ext cx="2232248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PRESIDENTE MUNICIPAL </a:t>
            </a:r>
          </a:p>
          <a:p>
            <a:pPr algn="ctr"/>
            <a:r>
              <a:rPr lang="es-MX" sz="1000" b="1"/>
              <a:t>C. JUAN LARA MENDOZA</a:t>
            </a:r>
          </a:p>
        </xdr:txBody>
      </xdr:sp>
      <xdr:sp macro="" textlink="">
        <xdr:nvSpPr>
          <xdr:cNvPr id="5" name="12 CuadroTexto"/>
          <xdr:cNvSpPr txBox="1"/>
        </xdr:nvSpPr>
        <xdr:spPr>
          <a:xfrm>
            <a:off x="4404058" y="4368407"/>
            <a:ext cx="2502279" cy="6330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JESUS EDUARDO ALANIS MOSQUEDA</a:t>
            </a:r>
          </a:p>
        </xdr:txBody>
      </xdr:sp>
      <xdr:cxnSp macro="">
        <xdr:nvCxnSpPr>
          <xdr:cNvPr id="6" name="16 Conector recto"/>
          <xdr:cNvCxnSpPr/>
        </xdr:nvCxnSpPr>
        <xdr:spPr>
          <a:xfrm>
            <a:off x="806309" y="4188179"/>
            <a:ext cx="1440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20 Conector recto"/>
          <xdr:cNvCxnSpPr/>
        </xdr:nvCxnSpPr>
        <xdr:spPr>
          <a:xfrm>
            <a:off x="4744621" y="4265944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1 CuadroTexto"/>
          <xdr:cNvSpPr txBox="1"/>
        </xdr:nvSpPr>
        <xdr:spPr>
          <a:xfrm>
            <a:off x="273779" y="751571"/>
            <a:ext cx="5976664" cy="4001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000"/>
              <a:t>“Bajo protesta de decir verdad declaramos que los estados Financieros y sus notas, son razonablemente correcto y son responsabilidad del emisor”.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689043</xdr:colOff>
      <xdr:row>4</xdr:row>
      <xdr:rowOff>182394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4388"/>
          <a:ext cx="689043" cy="759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20266</xdr:rowOff>
    </xdr:from>
    <xdr:to>
      <xdr:col>7</xdr:col>
      <xdr:colOff>577578</xdr:colOff>
      <xdr:row>70</xdr:row>
      <xdr:rowOff>93514</xdr:rowOff>
    </xdr:to>
    <xdr:grpSp>
      <xdr:nvGrpSpPr>
        <xdr:cNvPr id="16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1571862"/>
          <a:ext cx="10284972" cy="4308833"/>
          <a:chOff x="-638401" y="1063811"/>
          <a:chExt cx="7544738" cy="4254120"/>
        </a:xfrm>
      </xdr:grpSpPr>
      <xdr:sp macro="" textlink="">
        <xdr:nvSpPr>
          <xdr:cNvPr id="17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8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9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14432</xdr:rowOff>
    </xdr:from>
    <xdr:to>
      <xdr:col>0</xdr:col>
      <xdr:colOff>821600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977"/>
          <a:ext cx="821600" cy="7360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101023</xdr:rowOff>
    </xdr:from>
    <xdr:to>
      <xdr:col>9</xdr:col>
      <xdr:colOff>1270000</xdr:colOff>
      <xdr:row>39</xdr:row>
      <xdr:rowOff>9072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6681932"/>
          <a:ext cx="12693073" cy="3097481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14216</xdr:rowOff>
    </xdr:from>
    <xdr:to>
      <xdr:col>0</xdr:col>
      <xdr:colOff>1009244</xdr:colOff>
      <xdr:row>5</xdr:row>
      <xdr:rowOff>14216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4328"/>
          <a:ext cx="1009244" cy="7392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3</xdr:col>
      <xdr:colOff>1634888</xdr:colOff>
      <xdr:row>92</xdr:row>
      <xdr:rowOff>126250</xdr:rowOff>
    </xdr:to>
    <xdr:grpSp>
      <xdr:nvGrpSpPr>
        <xdr:cNvPr id="22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5709142"/>
          <a:ext cx="11870709" cy="2898451"/>
          <a:chOff x="-638401" y="1063811"/>
          <a:chExt cx="7544738" cy="4254120"/>
        </a:xfrm>
      </xdr:grpSpPr>
      <xdr:sp macro="" textlink="">
        <xdr:nvSpPr>
          <xdr:cNvPr id="23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24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25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12533</xdr:rowOff>
    </xdr:from>
    <xdr:to>
      <xdr:col>0</xdr:col>
      <xdr:colOff>789572</xdr:colOff>
      <xdr:row>5</xdr:row>
      <xdr:rowOff>12533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5724"/>
          <a:ext cx="789572" cy="7519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5</xdr:col>
      <xdr:colOff>616170</xdr:colOff>
      <xdr:row>94</xdr:row>
      <xdr:rowOff>78550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5866645"/>
          <a:ext cx="11469657" cy="2898451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11206</xdr:rowOff>
    </xdr:from>
    <xdr:to>
      <xdr:col>0</xdr:col>
      <xdr:colOff>862853</xdr:colOff>
      <xdr:row>5</xdr:row>
      <xdr:rowOff>179294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7530"/>
          <a:ext cx="862853" cy="93008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6</xdr:col>
      <xdr:colOff>1344706</xdr:colOff>
      <xdr:row>178</xdr:row>
      <xdr:rowOff>67235</xdr:rowOff>
    </xdr:to>
    <xdr:grpSp>
      <xdr:nvGrpSpPr>
        <xdr:cNvPr id="9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31477324"/>
          <a:ext cx="13070541" cy="3115235"/>
          <a:chOff x="-638401" y="1063811"/>
          <a:chExt cx="7544738" cy="4254120"/>
        </a:xfrm>
      </xdr:grpSpPr>
      <xdr:sp macro="" textlink="">
        <xdr:nvSpPr>
          <xdr:cNvPr id="10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1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2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964712</xdr:colOff>
      <xdr:row>5</xdr:row>
      <xdr:rowOff>170962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1635"/>
          <a:ext cx="964712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6</xdr:col>
      <xdr:colOff>990228</xdr:colOff>
      <xdr:row>78</xdr:row>
      <xdr:rowOff>163066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4140962"/>
          <a:ext cx="11052536" cy="1921527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629878</xdr:rowOff>
    </xdr:from>
    <xdr:to>
      <xdr:col>0</xdr:col>
      <xdr:colOff>1136855</xdr:colOff>
      <xdr:row>6</xdr:row>
      <xdr:rowOff>15362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9878"/>
          <a:ext cx="1136855" cy="967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7</xdr:col>
      <xdr:colOff>261170</xdr:colOff>
      <xdr:row>97</xdr:row>
      <xdr:rowOff>0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16238589"/>
          <a:ext cx="13703710" cy="3318387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14883</xdr:rowOff>
    </xdr:from>
    <xdr:to>
      <xdr:col>0</xdr:col>
      <xdr:colOff>1250157</xdr:colOff>
      <xdr:row>5</xdr:row>
      <xdr:rowOff>491133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35781"/>
          <a:ext cx="1250156" cy="1250157"/>
        </a:xfrm>
        <a:prstGeom prst="rect">
          <a:avLst/>
        </a:prstGeom>
      </xdr:spPr>
    </xdr:pic>
    <xdr:clientData/>
  </xdr:twoCellAnchor>
  <xdr:twoCellAnchor>
    <xdr:from>
      <xdr:col>0</xdr:col>
      <xdr:colOff>982266</xdr:colOff>
      <xdr:row>36</xdr:row>
      <xdr:rowOff>89297</xdr:rowOff>
    </xdr:from>
    <xdr:to>
      <xdr:col>5</xdr:col>
      <xdr:colOff>1184850</xdr:colOff>
      <xdr:row>51</xdr:row>
      <xdr:rowOff>85599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982266" y="8468320"/>
          <a:ext cx="10977740" cy="2898451"/>
          <a:chOff x="-638401" y="1063811"/>
          <a:chExt cx="7544738" cy="4254120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SINDICO MUNICIPAL </a:t>
            </a:r>
          </a:p>
          <a:p>
            <a:pPr algn="ctr"/>
            <a:r>
              <a:rPr lang="es-MX" sz="1400" b="1"/>
              <a:t>C. CARMEN DE LOURDES</a:t>
            </a:r>
            <a:r>
              <a:rPr lang="es-MX" sz="1400" b="1" baseline="0"/>
              <a:t> MIRANDA VARGAS</a:t>
            </a:r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 baseline="0"/>
          </a:p>
          <a:p>
            <a:pPr algn="ctr"/>
            <a:endParaRPr lang="es-MX" sz="1400" b="1"/>
          </a:p>
          <a:p>
            <a:pPr algn="ctr"/>
            <a:endParaRPr lang="es-MX" sz="14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457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400" b="1"/>
              <a:t>TESORERO MUNICIPAL</a:t>
            </a:r>
          </a:p>
          <a:p>
            <a:pPr algn="ctr"/>
            <a:r>
              <a:rPr lang="es-MX" sz="1400" b="1"/>
              <a:t>LIC. </a:t>
            </a:r>
            <a:r>
              <a:rPr lang="es-MX" sz="1400" b="1" baseline="0"/>
              <a:t> JESUS EDUARDO ALANIS MOSQUEDA</a:t>
            </a:r>
            <a:endParaRPr lang="es-MX" sz="14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21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>
          <a:xfrm>
            <a:off x="-546232" y="1063811"/>
            <a:ext cx="6969995" cy="32034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400"/>
              <a:t>“Bajo protesta de decir verdad declaramos que los Estados Financieros y sus notas, son razonablemente correctos y son responsabilidad del emisor”. 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/Desktop/escritorio%20junio%2023/CUENTAS%20PUBLICAS%20E%20INFORMES%20TRIMESTALES/ANUAL%202022/0361_IDF_MVIL_000_22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DO%20TRIMESTRE%202018\361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/Downloads/Formatos_Anexo_1_Criterios_LDF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F7a"/>
      <sheetName val="F7b"/>
      <sheetName val="F7C"/>
      <sheetName val="7D"/>
      <sheetName val="f8"/>
    </sheetNames>
    <sheetDataSet>
      <sheetData sheetId="0"/>
      <sheetData sheetId="1"/>
      <sheetData sheetId="2"/>
      <sheetData sheetId="3"/>
      <sheetData sheetId="4">
        <row r="9">
          <cell r="B9">
            <v>22605000</v>
          </cell>
        </row>
        <row r="10">
          <cell r="F10">
            <v>0</v>
          </cell>
        </row>
        <row r="15">
          <cell r="F15">
            <v>0</v>
          </cell>
        </row>
        <row r="37">
          <cell r="F37">
            <v>0</v>
          </cell>
        </row>
      </sheetData>
      <sheetData sheetId="5">
        <row r="11">
          <cell r="B11">
            <v>90988423.939999998</v>
          </cell>
          <cell r="E11">
            <v>86493780.49000001</v>
          </cell>
        </row>
        <row r="19">
          <cell r="B19">
            <v>11734645.850000001</v>
          </cell>
          <cell r="E19">
            <v>19116347.620000005</v>
          </cell>
        </row>
        <row r="29">
          <cell r="B29">
            <v>9950879.4800000004</v>
          </cell>
          <cell r="E29">
            <v>18944533.829999998</v>
          </cell>
        </row>
        <row r="39">
          <cell r="B39">
            <v>14405503.559999999</v>
          </cell>
          <cell r="E39">
            <v>21379704.630000003</v>
          </cell>
        </row>
        <row r="49">
          <cell r="B49">
            <v>908347.17</v>
          </cell>
          <cell r="E49">
            <v>1925707.15</v>
          </cell>
        </row>
        <row r="59">
          <cell r="B59">
            <v>200000</v>
          </cell>
          <cell r="E59">
            <v>9032136.9299999997</v>
          </cell>
        </row>
        <row r="63">
          <cell r="B63">
            <v>0</v>
          </cell>
        </row>
        <row r="72">
          <cell r="B72">
            <v>258400</v>
          </cell>
          <cell r="E72">
            <v>2978098.22</v>
          </cell>
        </row>
        <row r="76">
          <cell r="B76">
            <v>0</v>
          </cell>
          <cell r="E76">
            <v>8679353</v>
          </cell>
        </row>
        <row r="86">
          <cell r="B86">
            <v>8415190.4800000004</v>
          </cell>
          <cell r="E86">
            <v>11562237.65</v>
          </cell>
        </row>
        <row r="94">
          <cell r="B94">
            <v>14620225.449999999</v>
          </cell>
          <cell r="E94">
            <v>14310430.390000001</v>
          </cell>
        </row>
        <row r="104">
          <cell r="B104">
            <v>13310649.92</v>
          </cell>
          <cell r="E104">
            <v>14681874.829999998</v>
          </cell>
        </row>
        <row r="114">
          <cell r="B114">
            <v>6551468.7799999993</v>
          </cell>
          <cell r="E114">
            <v>12733052.379999999</v>
          </cell>
        </row>
        <row r="124">
          <cell r="B124">
            <v>102465.37</v>
          </cell>
          <cell r="E124">
            <v>0</v>
          </cell>
        </row>
        <row r="134">
          <cell r="B134">
            <v>19000000</v>
          </cell>
          <cell r="E134">
            <v>15621725.800000001</v>
          </cell>
        </row>
        <row r="147">
          <cell r="E147">
            <v>697249.88</v>
          </cell>
        </row>
        <row r="151">
          <cell r="E151">
            <v>0</v>
          </cell>
        </row>
        <row r="160">
          <cell r="B160">
            <v>190446200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ORGANISMO, Gobierno del Estado de Aguascalientes (a)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  <row r="12">
          <cell r="C12">
            <v>2017</v>
          </cell>
        </row>
        <row r="25">
          <cell r="E25" t="str">
            <v>2013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283"/>
  <sheetViews>
    <sheetView showGridLines="0" tabSelected="1" topLeftCell="A37" zoomScale="70" zoomScaleNormal="70" workbookViewId="0">
      <selection activeCell="E99" sqref="E99"/>
    </sheetView>
  </sheetViews>
  <sheetFormatPr baseColWidth="10" defaultColWidth="14.7109375" defaultRowHeight="15" zeroHeight="1" x14ac:dyDescent="0.25"/>
  <cols>
    <col min="1" max="1" width="71.28515625" style="90" customWidth="1"/>
    <col min="2" max="2" width="24.7109375" customWidth="1"/>
    <col min="3" max="3" width="22.5703125" customWidth="1"/>
    <col min="4" max="4" width="69.5703125" style="90" customWidth="1"/>
    <col min="5" max="5" width="22" customWidth="1"/>
    <col min="6" max="6" width="23.28515625" customWidth="1"/>
  </cols>
  <sheetData>
    <row r="1" spans="1:6" s="25" customFormat="1" ht="37.5" customHeight="1" x14ac:dyDescent="0.25">
      <c r="A1" s="140" t="s">
        <v>0</v>
      </c>
      <c r="B1" s="140"/>
      <c r="C1" s="140"/>
      <c r="D1" s="140"/>
      <c r="E1" s="140"/>
      <c r="F1" s="140"/>
    </row>
    <row r="2" spans="1:6" x14ac:dyDescent="0.25">
      <c r="A2" s="141" t="s">
        <v>538</v>
      </c>
      <c r="B2" s="142"/>
      <c r="C2" s="142"/>
      <c r="D2" s="142"/>
      <c r="E2" s="142"/>
      <c r="F2" s="143"/>
    </row>
    <row r="3" spans="1:6" x14ac:dyDescent="0.25">
      <c r="A3" s="144" t="s">
        <v>1</v>
      </c>
      <c r="B3" s="145"/>
      <c r="C3" s="145"/>
      <c r="D3" s="145"/>
      <c r="E3" s="145"/>
      <c r="F3" s="146"/>
    </row>
    <row r="4" spans="1:6" x14ac:dyDescent="0.25">
      <c r="A4" s="147" t="s">
        <v>783</v>
      </c>
      <c r="B4" s="148"/>
      <c r="C4" s="148"/>
      <c r="D4" s="148"/>
      <c r="E4" s="148"/>
      <c r="F4" s="149"/>
    </row>
    <row r="5" spans="1:6" x14ac:dyDescent="0.25">
      <c r="A5" s="150" t="s">
        <v>2</v>
      </c>
      <c r="B5" s="151"/>
      <c r="C5" s="151"/>
      <c r="D5" s="151"/>
      <c r="E5" s="151"/>
      <c r="F5" s="152"/>
    </row>
    <row r="6" spans="1:6" s="69" customFormat="1" x14ac:dyDescent="0.25">
      <c r="A6" s="183" t="s">
        <v>3</v>
      </c>
      <c r="B6" s="184">
        <v>2023</v>
      </c>
      <c r="C6" s="185" t="s">
        <v>784</v>
      </c>
      <c r="D6" s="186" t="s">
        <v>4</v>
      </c>
      <c r="E6" s="184">
        <v>2023</v>
      </c>
      <c r="F6" s="185" t="s">
        <v>784</v>
      </c>
    </row>
    <row r="7" spans="1:6" x14ac:dyDescent="0.25">
      <c r="A7" s="1" t="s">
        <v>5</v>
      </c>
      <c r="B7" s="16"/>
      <c r="C7" s="16"/>
      <c r="D7" s="70" t="s">
        <v>6</v>
      </c>
      <c r="E7" s="16"/>
      <c r="F7" s="16"/>
    </row>
    <row r="8" spans="1:6" x14ac:dyDescent="0.25">
      <c r="A8" s="71" t="s">
        <v>7</v>
      </c>
      <c r="B8" s="72"/>
      <c r="C8" s="72"/>
      <c r="D8" s="73" t="s">
        <v>8</v>
      </c>
      <c r="E8" s="72"/>
      <c r="F8" s="72"/>
    </row>
    <row r="9" spans="1:6" ht="27.75" customHeight="1" x14ac:dyDescent="0.25">
      <c r="A9" s="74" t="s">
        <v>9</v>
      </c>
      <c r="B9" s="177">
        <f>SUM(B10:B16)</f>
        <v>33071352.289999999</v>
      </c>
      <c r="C9" s="177">
        <f>SUM(C10:C16)</f>
        <v>15048672.67</v>
      </c>
      <c r="D9" s="75" t="s">
        <v>10</v>
      </c>
      <c r="E9" s="177">
        <f>SUM(E10:E18)</f>
        <v>15990579.429999998</v>
      </c>
      <c r="F9" s="177">
        <f>SUM(F10:F18)</f>
        <v>21037199.700000003</v>
      </c>
    </row>
    <row r="10" spans="1:6" x14ac:dyDescent="0.25">
      <c r="A10" s="76" t="s">
        <v>11</v>
      </c>
      <c r="B10" s="178">
        <v>0</v>
      </c>
      <c r="C10" s="178">
        <v>0</v>
      </c>
      <c r="D10" s="77" t="s">
        <v>12</v>
      </c>
      <c r="E10" s="178">
        <v>-2254937.21</v>
      </c>
      <c r="F10" s="178">
        <v>-2079968.76</v>
      </c>
    </row>
    <row r="11" spans="1:6" x14ac:dyDescent="0.25">
      <c r="A11" s="76" t="s">
        <v>13</v>
      </c>
      <c r="B11" s="178">
        <v>32793660.239999998</v>
      </c>
      <c r="C11" s="178">
        <v>11884234.93</v>
      </c>
      <c r="D11" s="77" t="s">
        <v>14</v>
      </c>
      <c r="E11" s="178">
        <v>5966133</v>
      </c>
      <c r="F11" s="178">
        <v>7385974.04</v>
      </c>
    </row>
    <row r="12" spans="1:6" x14ac:dyDescent="0.25">
      <c r="A12" s="76" t="s">
        <v>15</v>
      </c>
      <c r="B12" s="178">
        <v>0</v>
      </c>
      <c r="C12" s="178">
        <v>0</v>
      </c>
      <c r="D12" s="77" t="s">
        <v>16</v>
      </c>
      <c r="E12" s="178">
        <v>5307873.1399999997</v>
      </c>
      <c r="F12" s="178">
        <v>6345050.7699999996</v>
      </c>
    </row>
    <row r="13" spans="1:6" x14ac:dyDescent="0.25">
      <c r="A13" s="76" t="s">
        <v>17</v>
      </c>
      <c r="B13" s="178">
        <v>277692.05</v>
      </c>
      <c r="C13" s="178">
        <v>277692.05</v>
      </c>
      <c r="D13" s="77" t="s">
        <v>18</v>
      </c>
      <c r="E13" s="178">
        <v>0</v>
      </c>
      <c r="F13" s="178">
        <v>0</v>
      </c>
    </row>
    <row r="14" spans="1:6" x14ac:dyDescent="0.25">
      <c r="A14" s="76" t="s">
        <v>19</v>
      </c>
      <c r="B14" s="178">
        <v>0</v>
      </c>
      <c r="C14" s="178">
        <v>2886745.69</v>
      </c>
      <c r="D14" s="77" t="s">
        <v>20</v>
      </c>
      <c r="E14" s="178">
        <v>850794.2</v>
      </c>
      <c r="F14" s="178">
        <v>2427615.37</v>
      </c>
    </row>
    <row r="15" spans="1:6" x14ac:dyDescent="0.25">
      <c r="A15" s="76" t="s">
        <v>21</v>
      </c>
      <c r="B15" s="178">
        <v>0</v>
      </c>
      <c r="C15" s="178">
        <v>0</v>
      </c>
      <c r="D15" s="77" t="s">
        <v>22</v>
      </c>
      <c r="E15" s="178">
        <v>0</v>
      </c>
      <c r="F15" s="178">
        <v>0</v>
      </c>
    </row>
    <row r="16" spans="1:6" x14ac:dyDescent="0.25">
      <c r="A16" s="76" t="s">
        <v>23</v>
      </c>
      <c r="B16" s="178">
        <v>0</v>
      </c>
      <c r="C16" s="178">
        <v>0</v>
      </c>
      <c r="D16" s="77" t="s">
        <v>24</v>
      </c>
      <c r="E16" s="178">
        <v>5900579.2000000002</v>
      </c>
      <c r="F16" s="178">
        <v>6849029.7999999998</v>
      </c>
    </row>
    <row r="17" spans="1:6" x14ac:dyDescent="0.25">
      <c r="A17" s="74" t="s">
        <v>25</v>
      </c>
      <c r="B17" s="177">
        <f>SUM(B18:B24)</f>
        <v>17067658.300000001</v>
      </c>
      <c r="C17" s="177">
        <f>SUM(C18:C24)</f>
        <v>12553612.43</v>
      </c>
      <c r="D17" s="77" t="s">
        <v>26</v>
      </c>
      <c r="E17" s="178">
        <v>0</v>
      </c>
      <c r="F17" s="178">
        <v>0</v>
      </c>
    </row>
    <row r="18" spans="1:6" x14ac:dyDescent="0.25">
      <c r="A18" s="78" t="s">
        <v>27</v>
      </c>
      <c r="B18" s="178">
        <v>-504.37</v>
      </c>
      <c r="C18" s="178">
        <v>-504.37</v>
      </c>
      <c r="D18" s="77" t="s">
        <v>28</v>
      </c>
      <c r="E18" s="178">
        <v>220137.1</v>
      </c>
      <c r="F18" s="178">
        <v>109498.48</v>
      </c>
    </row>
    <row r="19" spans="1:6" x14ac:dyDescent="0.25">
      <c r="A19" s="78" t="s">
        <v>29</v>
      </c>
      <c r="B19" s="178">
        <v>0</v>
      </c>
      <c r="C19" s="178">
        <v>0</v>
      </c>
      <c r="D19" s="75" t="s">
        <v>30</v>
      </c>
      <c r="E19" s="177">
        <f>SUM(E20:E22)</f>
        <v>0</v>
      </c>
      <c r="F19" s="177">
        <f>SUM(F20:F22)</f>
        <v>0</v>
      </c>
    </row>
    <row r="20" spans="1:6" x14ac:dyDescent="0.25">
      <c r="A20" s="78" t="s">
        <v>31</v>
      </c>
      <c r="B20" s="178">
        <v>3435124.46</v>
      </c>
      <c r="C20" s="178">
        <v>1044772.34</v>
      </c>
      <c r="D20" s="77" t="s">
        <v>32</v>
      </c>
      <c r="E20" s="178">
        <v>0</v>
      </c>
      <c r="F20" s="178">
        <v>0</v>
      </c>
    </row>
    <row r="21" spans="1:6" x14ac:dyDescent="0.25">
      <c r="A21" s="78" t="s">
        <v>33</v>
      </c>
      <c r="B21" s="178">
        <v>13046910.369999999</v>
      </c>
      <c r="C21" s="178">
        <v>10923216.619999999</v>
      </c>
      <c r="D21" s="77" t="s">
        <v>34</v>
      </c>
      <c r="E21" s="178">
        <v>0</v>
      </c>
      <c r="F21" s="178">
        <v>0</v>
      </c>
    </row>
    <row r="22" spans="1:6" x14ac:dyDescent="0.25">
      <c r="A22" s="78" t="s">
        <v>35</v>
      </c>
      <c r="B22" s="178">
        <v>450000</v>
      </c>
      <c r="C22" s="178">
        <v>450000</v>
      </c>
      <c r="D22" s="77" t="s">
        <v>36</v>
      </c>
      <c r="E22" s="178">
        <v>0</v>
      </c>
      <c r="F22" s="178">
        <v>0</v>
      </c>
    </row>
    <row r="23" spans="1:6" x14ac:dyDescent="0.25">
      <c r="A23" s="78" t="s">
        <v>37</v>
      </c>
      <c r="B23" s="178">
        <v>0</v>
      </c>
      <c r="C23" s="178">
        <v>0</v>
      </c>
      <c r="D23" s="75" t="s">
        <v>38</v>
      </c>
      <c r="E23" s="177">
        <f>E24+E25</f>
        <v>-5500000</v>
      </c>
      <c r="F23" s="177">
        <f>F24+F25</f>
        <v>0</v>
      </c>
    </row>
    <row r="24" spans="1:6" x14ac:dyDescent="0.25">
      <c r="A24" s="78" t="s">
        <v>39</v>
      </c>
      <c r="B24" s="178">
        <v>136127.84</v>
      </c>
      <c r="C24" s="178">
        <v>136127.84</v>
      </c>
      <c r="D24" s="77" t="s">
        <v>40</v>
      </c>
      <c r="E24" s="178">
        <v>-5500000</v>
      </c>
      <c r="F24" s="178">
        <v>0</v>
      </c>
    </row>
    <row r="25" spans="1:6" x14ac:dyDescent="0.25">
      <c r="A25" s="74" t="s">
        <v>41</v>
      </c>
      <c r="B25" s="177">
        <f>SUM(B26:B30)</f>
        <v>14871668.09</v>
      </c>
      <c r="C25" s="177">
        <f>SUM(C26:C30)</f>
        <v>21019528.329999998</v>
      </c>
      <c r="D25" s="77" t="s">
        <v>42</v>
      </c>
      <c r="E25" s="178">
        <v>0</v>
      </c>
      <c r="F25" s="178">
        <v>0</v>
      </c>
    </row>
    <row r="26" spans="1:6" x14ac:dyDescent="0.25">
      <c r="A26" s="78" t="s">
        <v>43</v>
      </c>
      <c r="B26" s="178">
        <v>3340712.16</v>
      </c>
      <c r="C26" s="178">
        <v>3340380.9</v>
      </c>
      <c r="D26" s="75" t="s">
        <v>44</v>
      </c>
      <c r="E26" s="178">
        <v>0</v>
      </c>
      <c r="F26" s="178">
        <v>0</v>
      </c>
    </row>
    <row r="27" spans="1:6" x14ac:dyDescent="0.25">
      <c r="A27" s="78" t="s">
        <v>45</v>
      </c>
      <c r="B27" s="178">
        <v>0</v>
      </c>
      <c r="C27" s="178">
        <v>0</v>
      </c>
      <c r="D27" s="75" t="s">
        <v>46</v>
      </c>
      <c r="E27" s="177">
        <f>SUM(E28:E30)</f>
        <v>9403442.620000001</v>
      </c>
      <c r="F27" s="177">
        <f>SUM(F28:F30)</f>
        <v>9403442.620000001</v>
      </c>
    </row>
    <row r="28" spans="1:6" x14ac:dyDescent="0.25">
      <c r="A28" s="78" t="s">
        <v>47</v>
      </c>
      <c r="B28" s="178">
        <v>0</v>
      </c>
      <c r="C28" s="178">
        <v>0</v>
      </c>
      <c r="D28" s="77" t="s">
        <v>48</v>
      </c>
      <c r="E28" s="178">
        <v>-21596557.379999999</v>
      </c>
      <c r="F28" s="178">
        <v>-21596557.379999999</v>
      </c>
    </row>
    <row r="29" spans="1:6" x14ac:dyDescent="0.25">
      <c r="A29" s="78" t="s">
        <v>49</v>
      </c>
      <c r="B29" s="178">
        <v>11530955.93</v>
      </c>
      <c r="C29" s="178">
        <v>17679147.43</v>
      </c>
      <c r="D29" s="77" t="s">
        <v>50</v>
      </c>
      <c r="E29" s="178">
        <v>0</v>
      </c>
      <c r="F29" s="178">
        <v>0</v>
      </c>
    </row>
    <row r="30" spans="1:6" x14ac:dyDescent="0.25">
      <c r="A30" s="78" t="s">
        <v>51</v>
      </c>
      <c r="B30" s="178">
        <v>0</v>
      </c>
      <c r="C30" s="178">
        <v>0</v>
      </c>
      <c r="D30" s="77" t="s">
        <v>52</v>
      </c>
      <c r="E30" s="178">
        <v>31000000</v>
      </c>
      <c r="F30" s="178">
        <v>31000000</v>
      </c>
    </row>
    <row r="31" spans="1:6" x14ac:dyDescent="0.25">
      <c r="A31" s="74" t="s">
        <v>53</v>
      </c>
      <c r="B31" s="177">
        <f>SUM(B32:B36)</f>
        <v>0</v>
      </c>
      <c r="C31" s="177">
        <f>SUM(C32:C36)</f>
        <v>0</v>
      </c>
      <c r="D31" s="75" t="s">
        <v>54</v>
      </c>
      <c r="E31" s="177">
        <f>SUM(E32:E37)</f>
        <v>0</v>
      </c>
      <c r="F31" s="177">
        <f>SUM(F32:F37)</f>
        <v>0</v>
      </c>
    </row>
    <row r="32" spans="1:6" x14ac:dyDescent="0.25">
      <c r="A32" s="78" t="s">
        <v>55</v>
      </c>
      <c r="B32" s="178">
        <v>0</v>
      </c>
      <c r="C32" s="178">
        <v>0</v>
      </c>
      <c r="D32" s="77" t="s">
        <v>56</v>
      </c>
      <c r="E32" s="177">
        <v>0</v>
      </c>
      <c r="F32" s="177">
        <v>0</v>
      </c>
    </row>
    <row r="33" spans="1:6" x14ac:dyDescent="0.25">
      <c r="A33" s="78" t="s">
        <v>57</v>
      </c>
      <c r="B33" s="178">
        <v>0</v>
      </c>
      <c r="C33" s="178">
        <v>0</v>
      </c>
      <c r="D33" s="77" t="s">
        <v>58</v>
      </c>
      <c r="E33" s="178">
        <v>0</v>
      </c>
      <c r="F33" s="178">
        <v>0</v>
      </c>
    </row>
    <row r="34" spans="1:6" x14ac:dyDescent="0.25">
      <c r="A34" s="78" t="s">
        <v>59</v>
      </c>
      <c r="B34" s="178">
        <v>0</v>
      </c>
      <c r="C34" s="178">
        <v>0</v>
      </c>
      <c r="D34" s="77" t="s">
        <v>60</v>
      </c>
      <c r="E34" s="178">
        <v>0</v>
      </c>
      <c r="F34" s="178">
        <v>0</v>
      </c>
    </row>
    <row r="35" spans="1:6" x14ac:dyDescent="0.25">
      <c r="A35" s="78" t="s">
        <v>61</v>
      </c>
      <c r="B35" s="178">
        <v>0</v>
      </c>
      <c r="C35" s="178">
        <v>0</v>
      </c>
      <c r="D35" s="77" t="s">
        <v>62</v>
      </c>
      <c r="E35" s="178">
        <v>0</v>
      </c>
      <c r="F35" s="178">
        <v>0</v>
      </c>
    </row>
    <row r="36" spans="1:6" x14ac:dyDescent="0.25">
      <c r="A36" s="78" t="s">
        <v>63</v>
      </c>
      <c r="B36" s="178">
        <v>0</v>
      </c>
      <c r="C36" s="178">
        <v>0</v>
      </c>
      <c r="D36" s="77" t="s">
        <v>64</v>
      </c>
      <c r="E36" s="178">
        <v>0</v>
      </c>
      <c r="F36" s="178">
        <v>0</v>
      </c>
    </row>
    <row r="37" spans="1:6" x14ac:dyDescent="0.25">
      <c r="A37" s="74" t="s">
        <v>65</v>
      </c>
      <c r="B37" s="178">
        <v>0</v>
      </c>
      <c r="C37" s="178">
        <v>0</v>
      </c>
      <c r="D37" s="77" t="s">
        <v>66</v>
      </c>
      <c r="E37" s="178">
        <v>0</v>
      </c>
      <c r="F37" s="178">
        <v>0</v>
      </c>
    </row>
    <row r="38" spans="1:6" x14ac:dyDescent="0.25">
      <c r="A38" s="74" t="s">
        <v>539</v>
      </c>
      <c r="B38" s="177">
        <f>SUM(B39:B40)</f>
        <v>0</v>
      </c>
      <c r="C38" s="177">
        <f>SUM(C39:C40)</f>
        <v>0</v>
      </c>
      <c r="D38" s="75" t="s">
        <v>67</v>
      </c>
      <c r="E38" s="177">
        <f>SUM(E39:E41)</f>
        <v>-558852.64</v>
      </c>
      <c r="F38" s="177">
        <f>SUM(F39:F41)</f>
        <v>-558852.64</v>
      </c>
    </row>
    <row r="39" spans="1:6" x14ac:dyDescent="0.25">
      <c r="A39" s="78" t="s">
        <v>68</v>
      </c>
      <c r="B39" s="178">
        <v>0</v>
      </c>
      <c r="C39" s="178">
        <v>0</v>
      </c>
      <c r="D39" s="77" t="s">
        <v>69</v>
      </c>
      <c r="E39" s="178">
        <v>0</v>
      </c>
      <c r="F39" s="178">
        <v>0</v>
      </c>
    </row>
    <row r="40" spans="1:6" x14ac:dyDescent="0.25">
      <c r="A40" s="78" t="s">
        <v>70</v>
      </c>
      <c r="B40" s="178">
        <v>0</v>
      </c>
      <c r="C40" s="178">
        <v>0</v>
      </c>
      <c r="D40" s="77" t="s">
        <v>71</v>
      </c>
      <c r="E40" s="178">
        <v>0</v>
      </c>
      <c r="F40" s="178">
        <v>0</v>
      </c>
    </row>
    <row r="41" spans="1:6" x14ac:dyDescent="0.25">
      <c r="A41" s="74" t="s">
        <v>72</v>
      </c>
      <c r="B41" s="177">
        <f>SUM(B42:B45)</f>
        <v>0</v>
      </c>
      <c r="C41" s="177">
        <f>SUM(C42:C45)</f>
        <v>0</v>
      </c>
      <c r="D41" s="77" t="s">
        <v>73</v>
      </c>
      <c r="E41" s="178">
        <v>-558852.64</v>
      </c>
      <c r="F41" s="178">
        <v>-558852.64</v>
      </c>
    </row>
    <row r="42" spans="1:6" x14ac:dyDescent="0.25">
      <c r="A42" s="78" t="s">
        <v>74</v>
      </c>
      <c r="B42" s="178">
        <v>0</v>
      </c>
      <c r="C42" s="178">
        <v>0</v>
      </c>
      <c r="D42" s="75" t="s">
        <v>75</v>
      </c>
      <c r="E42" s="177">
        <f>SUM(E43:E45)</f>
        <v>0</v>
      </c>
      <c r="F42" s="177">
        <f>SUM(F43:F45)</f>
        <v>0</v>
      </c>
    </row>
    <row r="43" spans="1:6" x14ac:dyDescent="0.25">
      <c r="A43" s="78" t="s">
        <v>76</v>
      </c>
      <c r="B43" s="178">
        <v>0</v>
      </c>
      <c r="C43" s="178">
        <v>0</v>
      </c>
      <c r="D43" s="77" t="s">
        <v>77</v>
      </c>
      <c r="E43" s="178">
        <v>0</v>
      </c>
      <c r="F43" s="178">
        <v>0</v>
      </c>
    </row>
    <row r="44" spans="1:6" x14ac:dyDescent="0.25">
      <c r="A44" s="78" t="s">
        <v>78</v>
      </c>
      <c r="B44" s="178">
        <v>0</v>
      </c>
      <c r="C44" s="178">
        <v>0</v>
      </c>
      <c r="D44" s="77" t="s">
        <v>79</v>
      </c>
      <c r="E44" s="178">
        <v>0</v>
      </c>
      <c r="F44" s="178">
        <v>0</v>
      </c>
    </row>
    <row r="45" spans="1:6" x14ac:dyDescent="0.25">
      <c r="A45" s="78" t="s">
        <v>80</v>
      </c>
      <c r="B45" s="178">
        <v>0</v>
      </c>
      <c r="C45" s="178">
        <v>0</v>
      </c>
      <c r="D45" s="77" t="s">
        <v>81</v>
      </c>
      <c r="E45" s="178">
        <v>0</v>
      </c>
      <c r="F45" s="178">
        <v>0</v>
      </c>
    </row>
    <row r="46" spans="1:6" x14ac:dyDescent="0.25">
      <c r="A46" s="72"/>
      <c r="B46" s="179"/>
      <c r="C46" s="179"/>
      <c r="D46" s="79"/>
      <c r="E46" s="179">
        <v>0</v>
      </c>
      <c r="F46" s="179">
        <v>0</v>
      </c>
    </row>
    <row r="47" spans="1:6" x14ac:dyDescent="0.25">
      <c r="A47" s="80" t="s">
        <v>82</v>
      </c>
      <c r="B47" s="180">
        <f>B9+B17+B25+B31+B37+B38+B41</f>
        <v>65010678.680000007</v>
      </c>
      <c r="C47" s="180">
        <f>C9+C17+C25+C31+C37+C38+C41</f>
        <v>48621813.43</v>
      </c>
      <c r="D47" s="81" t="s">
        <v>83</v>
      </c>
      <c r="E47" s="180">
        <f>E9+E19+E23+E26+E27+E31+E38+E42</f>
        <v>19335169.409999996</v>
      </c>
      <c r="F47" s="180">
        <f>F9+F19+F23+F26+F27+F31+F38+F42</f>
        <v>29881789.680000003</v>
      </c>
    </row>
    <row r="48" spans="1:6" x14ac:dyDescent="0.25">
      <c r="A48" s="72"/>
      <c r="B48" s="179"/>
      <c r="C48" s="179"/>
      <c r="D48" s="79"/>
      <c r="E48" s="179"/>
      <c r="F48" s="179"/>
    </row>
    <row r="49" spans="1:6" x14ac:dyDescent="0.25">
      <c r="A49" s="71" t="s">
        <v>84</v>
      </c>
      <c r="B49" s="179"/>
      <c r="C49" s="179"/>
      <c r="D49" s="81" t="s">
        <v>85</v>
      </c>
      <c r="E49" s="179"/>
      <c r="F49" s="179"/>
    </row>
    <row r="50" spans="1:6" x14ac:dyDescent="0.25">
      <c r="A50" s="74" t="s">
        <v>86</v>
      </c>
      <c r="B50" s="178">
        <v>-1391463.15</v>
      </c>
      <c r="C50" s="178">
        <v>-1391463.15</v>
      </c>
      <c r="D50" s="75" t="s">
        <v>87</v>
      </c>
      <c r="E50" s="178">
        <v>0</v>
      </c>
      <c r="F50" s="178">
        <v>0</v>
      </c>
    </row>
    <row r="51" spans="1:6" x14ac:dyDescent="0.25">
      <c r="A51" s="74" t="s">
        <v>88</v>
      </c>
      <c r="B51" s="178">
        <v>0</v>
      </c>
      <c r="C51" s="178">
        <v>0</v>
      </c>
      <c r="D51" s="75" t="s">
        <v>89</v>
      </c>
      <c r="E51" s="178">
        <v>0</v>
      </c>
      <c r="F51" s="178">
        <v>0</v>
      </c>
    </row>
    <row r="52" spans="1:6" x14ac:dyDescent="0.25">
      <c r="A52" s="74" t="s">
        <v>90</v>
      </c>
      <c r="B52" s="178">
        <v>268040022.94999999</v>
      </c>
      <c r="C52" s="178">
        <v>251208881.47999999</v>
      </c>
      <c r="D52" s="75" t="s">
        <v>91</v>
      </c>
      <c r="E52" s="178">
        <v>0</v>
      </c>
      <c r="F52" s="178">
        <v>0</v>
      </c>
    </row>
    <row r="53" spans="1:6" x14ac:dyDescent="0.25">
      <c r="A53" s="74" t="s">
        <v>92</v>
      </c>
      <c r="B53" s="178">
        <v>48939253.219999999</v>
      </c>
      <c r="C53" s="178">
        <v>49019709.649999999</v>
      </c>
      <c r="D53" s="75" t="s">
        <v>93</v>
      </c>
      <c r="E53" s="178">
        <v>0</v>
      </c>
      <c r="F53" s="178">
        <v>0</v>
      </c>
    </row>
    <row r="54" spans="1:6" x14ac:dyDescent="0.25">
      <c r="A54" s="74" t="s">
        <v>94</v>
      </c>
      <c r="B54" s="178">
        <v>594695.61</v>
      </c>
      <c r="C54" s="178">
        <v>594695.61</v>
      </c>
      <c r="D54" s="75" t="s">
        <v>95</v>
      </c>
      <c r="E54" s="178">
        <v>0</v>
      </c>
      <c r="F54" s="178">
        <v>0</v>
      </c>
    </row>
    <row r="55" spans="1:6" x14ac:dyDescent="0.25">
      <c r="A55" s="74" t="s">
        <v>96</v>
      </c>
      <c r="B55" s="178">
        <v>-36690614.259999998</v>
      </c>
      <c r="C55" s="178">
        <v>-36690614.259999998</v>
      </c>
      <c r="D55" s="82" t="s">
        <v>97</v>
      </c>
      <c r="E55" s="178">
        <v>0</v>
      </c>
      <c r="F55" s="178">
        <v>0</v>
      </c>
    </row>
    <row r="56" spans="1:6" x14ac:dyDescent="0.25">
      <c r="A56" s="74" t="s">
        <v>98</v>
      </c>
      <c r="B56" s="178">
        <v>1118957.75</v>
      </c>
      <c r="C56" s="178">
        <v>1118957.75</v>
      </c>
      <c r="D56" s="79"/>
      <c r="E56" s="179"/>
      <c r="F56" s="179"/>
    </row>
    <row r="57" spans="1:6" x14ac:dyDescent="0.25">
      <c r="A57" s="74" t="s">
        <v>99</v>
      </c>
      <c r="B57" s="178">
        <v>0</v>
      </c>
      <c r="C57" s="178">
        <v>0</v>
      </c>
      <c r="D57" s="81" t="s">
        <v>100</v>
      </c>
      <c r="E57" s="180">
        <f>SUM(E50:E55)</f>
        <v>0</v>
      </c>
      <c r="F57" s="180">
        <f>SUM(F50:F55)</f>
        <v>0</v>
      </c>
    </row>
    <row r="58" spans="1:6" x14ac:dyDescent="0.25">
      <c r="A58" s="74" t="s">
        <v>101</v>
      </c>
      <c r="B58" s="178">
        <v>0</v>
      </c>
      <c r="C58" s="178">
        <v>0</v>
      </c>
      <c r="D58" s="79"/>
      <c r="E58" s="179"/>
      <c r="F58" s="179"/>
    </row>
    <row r="59" spans="1:6" x14ac:dyDescent="0.25">
      <c r="A59" s="72"/>
      <c r="B59" s="179"/>
      <c r="C59" s="179"/>
      <c r="D59" s="81" t="s">
        <v>102</v>
      </c>
      <c r="E59" s="180">
        <f>E47+E57</f>
        <v>19335169.409999996</v>
      </c>
      <c r="F59" s="180">
        <f>F47+F57</f>
        <v>29881789.680000003</v>
      </c>
    </row>
    <row r="60" spans="1:6" ht="27.75" customHeight="1" x14ac:dyDescent="0.25">
      <c r="A60" s="80" t="s">
        <v>103</v>
      </c>
      <c r="B60" s="180">
        <f>SUM(B50:B58)</f>
        <v>280610852.12</v>
      </c>
      <c r="C60" s="180">
        <f>SUM(C50:C58)</f>
        <v>263860167.07999998</v>
      </c>
      <c r="D60" s="79"/>
      <c r="E60" s="179"/>
      <c r="F60" s="179"/>
    </row>
    <row r="61" spans="1:6" x14ac:dyDescent="0.25">
      <c r="A61" s="72"/>
      <c r="B61" s="179"/>
      <c r="C61" s="179"/>
      <c r="D61" s="83" t="s">
        <v>104</v>
      </c>
      <c r="E61" s="179"/>
      <c r="F61" s="179"/>
    </row>
    <row r="62" spans="1:6" x14ac:dyDescent="0.25">
      <c r="A62" s="80" t="s">
        <v>105</v>
      </c>
      <c r="B62" s="180">
        <f>SUM(B47+B60)</f>
        <v>345621530.80000001</v>
      </c>
      <c r="C62" s="180">
        <f>SUM(C47+C60)</f>
        <v>312481980.50999999</v>
      </c>
      <c r="D62" s="79"/>
      <c r="E62" s="179"/>
      <c r="F62" s="179"/>
    </row>
    <row r="63" spans="1:6" x14ac:dyDescent="0.25">
      <c r="A63" s="72"/>
      <c r="B63" s="181"/>
      <c r="C63" s="181"/>
      <c r="D63" s="84" t="s">
        <v>106</v>
      </c>
      <c r="E63" s="177">
        <f>SUM(E64:E66)</f>
        <v>15271274.020000001</v>
      </c>
      <c r="F63" s="177">
        <f>SUM(F64:F66)</f>
        <v>15659974.020000001</v>
      </c>
    </row>
    <row r="64" spans="1:6" x14ac:dyDescent="0.25">
      <c r="A64" s="72"/>
      <c r="B64" s="181"/>
      <c r="C64" s="181"/>
      <c r="D64" s="85" t="s">
        <v>107</v>
      </c>
      <c r="E64" s="178">
        <v>13219878.880000001</v>
      </c>
      <c r="F64" s="178">
        <v>13219878.880000001</v>
      </c>
    </row>
    <row r="65" spans="1:6" x14ac:dyDescent="0.25">
      <c r="A65" s="72"/>
      <c r="B65" s="181"/>
      <c r="C65" s="181"/>
      <c r="D65" s="86" t="s">
        <v>108</v>
      </c>
      <c r="E65" s="178">
        <v>2051395.14</v>
      </c>
      <c r="F65" s="178">
        <v>2440095.14</v>
      </c>
    </row>
    <row r="66" spans="1:6" x14ac:dyDescent="0.25">
      <c r="A66" s="72"/>
      <c r="B66" s="181"/>
      <c r="C66" s="181"/>
      <c r="D66" s="85" t="s">
        <v>109</v>
      </c>
      <c r="E66" s="178">
        <v>0</v>
      </c>
      <c r="F66" s="178">
        <v>0</v>
      </c>
    </row>
    <row r="67" spans="1:6" x14ac:dyDescent="0.25">
      <c r="A67" s="72"/>
      <c r="B67" s="181"/>
      <c r="C67" s="181"/>
      <c r="D67" s="79"/>
      <c r="E67" s="179"/>
      <c r="F67" s="179"/>
    </row>
    <row r="68" spans="1:6" x14ac:dyDescent="0.25">
      <c r="A68" s="72"/>
      <c r="B68" s="181"/>
      <c r="C68" s="181"/>
      <c r="D68" s="84" t="s">
        <v>110</v>
      </c>
      <c r="E68" s="177">
        <f>SUM(E69:E73)</f>
        <v>311015087.37</v>
      </c>
      <c r="F68" s="177">
        <f>SUM(F69:F73)</f>
        <v>266940216.81</v>
      </c>
    </row>
    <row r="69" spans="1:6" x14ac:dyDescent="0.25">
      <c r="A69" s="87"/>
      <c r="B69" s="181"/>
      <c r="C69" s="181"/>
      <c r="D69" s="85" t="s">
        <v>111</v>
      </c>
      <c r="E69" s="178">
        <v>45334822.210000001</v>
      </c>
      <c r="F69" s="178">
        <v>31483508.75</v>
      </c>
    </row>
    <row r="70" spans="1:6" x14ac:dyDescent="0.25">
      <c r="A70" s="87"/>
      <c r="B70" s="181"/>
      <c r="C70" s="181"/>
      <c r="D70" s="85" t="s">
        <v>112</v>
      </c>
      <c r="E70" s="178">
        <v>265680265.16</v>
      </c>
      <c r="F70" s="178">
        <v>235456708.06</v>
      </c>
    </row>
    <row r="71" spans="1:6" x14ac:dyDescent="0.25">
      <c r="A71" s="87"/>
      <c r="B71" s="181"/>
      <c r="C71" s="181"/>
      <c r="D71" s="85" t="s">
        <v>113</v>
      </c>
      <c r="E71" s="178">
        <v>0</v>
      </c>
      <c r="F71" s="178">
        <v>0</v>
      </c>
    </row>
    <row r="72" spans="1:6" x14ac:dyDescent="0.25">
      <c r="A72" s="87"/>
      <c r="B72" s="181"/>
      <c r="C72" s="181"/>
      <c r="D72" s="85" t="s">
        <v>114</v>
      </c>
      <c r="E72" s="178">
        <v>0</v>
      </c>
      <c r="F72" s="178">
        <v>0</v>
      </c>
    </row>
    <row r="73" spans="1:6" x14ac:dyDescent="0.25">
      <c r="A73" s="87"/>
      <c r="B73" s="181"/>
      <c r="C73" s="181"/>
      <c r="D73" s="85" t="s">
        <v>115</v>
      </c>
      <c r="E73" s="178">
        <v>0</v>
      </c>
      <c r="F73" s="178">
        <v>0</v>
      </c>
    </row>
    <row r="74" spans="1:6" x14ac:dyDescent="0.25">
      <c r="A74" s="87"/>
      <c r="B74" s="181"/>
      <c r="C74" s="181"/>
      <c r="D74" s="79"/>
      <c r="E74" s="179"/>
      <c r="F74" s="179"/>
    </row>
    <row r="75" spans="1:6" x14ac:dyDescent="0.25">
      <c r="A75" s="87"/>
      <c r="B75" s="181"/>
      <c r="C75" s="181"/>
      <c r="D75" s="84" t="s">
        <v>116</v>
      </c>
      <c r="E75" s="177">
        <f>E76+E77</f>
        <v>0</v>
      </c>
      <c r="F75" s="177">
        <f>F76+F77</f>
        <v>0</v>
      </c>
    </row>
    <row r="76" spans="1:6" x14ac:dyDescent="0.25">
      <c r="A76" s="87"/>
      <c r="B76" s="181"/>
      <c r="C76" s="181"/>
      <c r="D76" s="75" t="s">
        <v>117</v>
      </c>
      <c r="E76" s="178">
        <v>0</v>
      </c>
      <c r="F76" s="178">
        <v>0</v>
      </c>
    </row>
    <row r="77" spans="1:6" x14ac:dyDescent="0.25">
      <c r="A77" s="87"/>
      <c r="B77" s="181"/>
      <c r="C77" s="181"/>
      <c r="D77" s="75" t="s">
        <v>118</v>
      </c>
      <c r="E77" s="178">
        <v>0</v>
      </c>
      <c r="F77" s="178">
        <v>0</v>
      </c>
    </row>
    <row r="78" spans="1:6" x14ac:dyDescent="0.25">
      <c r="A78" s="87"/>
      <c r="B78" s="181"/>
      <c r="C78" s="181"/>
      <c r="D78" s="79"/>
      <c r="E78" s="179"/>
      <c r="F78" s="179"/>
    </row>
    <row r="79" spans="1:6" x14ac:dyDescent="0.25">
      <c r="A79" s="87"/>
      <c r="B79" s="181"/>
      <c r="C79" s="181"/>
      <c r="D79" s="81" t="s">
        <v>119</v>
      </c>
      <c r="E79" s="180">
        <f>E63+E68+E75</f>
        <v>326286361.38999999</v>
      </c>
      <c r="F79" s="180">
        <f>F63+F68+F75</f>
        <v>282600190.82999998</v>
      </c>
    </row>
    <row r="80" spans="1:6" x14ac:dyDescent="0.25">
      <c r="A80" s="87"/>
      <c r="B80" s="181"/>
      <c r="C80" s="181"/>
      <c r="D80" s="79"/>
      <c r="E80" s="179"/>
      <c r="F80" s="179"/>
    </row>
    <row r="81" spans="1:6" x14ac:dyDescent="0.25">
      <c r="A81" s="87"/>
      <c r="B81" s="181"/>
      <c r="C81" s="181"/>
      <c r="D81" s="81" t="s">
        <v>120</v>
      </c>
      <c r="E81" s="180">
        <f>E59+E79</f>
        <v>345621530.79999995</v>
      </c>
      <c r="F81" s="180">
        <f>F59+F79</f>
        <v>312481980.50999999</v>
      </c>
    </row>
    <row r="82" spans="1:6" x14ac:dyDescent="0.25">
      <c r="A82" s="19"/>
      <c r="B82" s="88"/>
      <c r="C82" s="88"/>
      <c r="D82" s="89"/>
      <c r="E82" s="182"/>
      <c r="F82" s="182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31496062992125984" right="7.874015748031496E-2" top="0.94488188976377963" bottom="0.74803149606299213" header="0.31496062992125984" footer="0.31496062992125984"/>
  <pageSetup scale="55" orientation="landscape" horizontalDpi="4294967293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A2" sqref="A2:G38"/>
    </sheetView>
  </sheetViews>
  <sheetFormatPr baseColWidth="10" defaultRowHeight="12.75" x14ac:dyDescent="0.2"/>
  <cols>
    <col min="1" max="1" width="81.42578125" style="283" customWidth="1"/>
    <col min="2" max="2" width="20.7109375" style="283" customWidth="1"/>
    <col min="3" max="3" width="19.140625" style="283" customWidth="1"/>
    <col min="4" max="4" width="19.42578125" style="283" customWidth="1"/>
    <col min="5" max="7" width="20.7109375" style="283" customWidth="1"/>
    <col min="8" max="16384" width="11.42578125" style="283"/>
  </cols>
  <sheetData>
    <row r="1" spans="1:7" ht="21" x14ac:dyDescent="0.2">
      <c r="A1" s="282" t="s">
        <v>427</v>
      </c>
      <c r="B1" s="282"/>
      <c r="C1" s="282"/>
      <c r="D1" s="282"/>
      <c r="E1" s="282"/>
      <c r="F1" s="282"/>
      <c r="G1" s="282"/>
    </row>
    <row r="2" spans="1:7" ht="15" x14ac:dyDescent="0.2">
      <c r="A2" s="284" t="s">
        <v>790</v>
      </c>
      <c r="B2" s="285"/>
      <c r="C2" s="285"/>
      <c r="D2" s="285"/>
      <c r="E2" s="285"/>
      <c r="F2" s="285"/>
      <c r="G2" s="286"/>
    </row>
    <row r="3" spans="1:7" ht="15" x14ac:dyDescent="0.2">
      <c r="A3" s="287" t="s">
        <v>428</v>
      </c>
      <c r="B3" s="288"/>
      <c r="C3" s="288"/>
      <c r="D3" s="288"/>
      <c r="E3" s="288"/>
      <c r="F3" s="288"/>
      <c r="G3" s="289"/>
    </row>
    <row r="4" spans="1:7" ht="15" x14ac:dyDescent="0.2">
      <c r="A4" s="287" t="s">
        <v>2</v>
      </c>
      <c r="B4" s="288"/>
      <c r="C4" s="288"/>
      <c r="D4" s="288"/>
      <c r="E4" s="288"/>
      <c r="F4" s="288"/>
      <c r="G4" s="289"/>
    </row>
    <row r="5" spans="1:7" ht="15" x14ac:dyDescent="0.2">
      <c r="A5" s="287" t="s">
        <v>429</v>
      </c>
      <c r="B5" s="288"/>
      <c r="C5" s="288"/>
      <c r="D5" s="288"/>
      <c r="E5" s="288"/>
      <c r="F5" s="288"/>
      <c r="G5" s="289"/>
    </row>
    <row r="6" spans="1:7" ht="15" x14ac:dyDescent="0.2">
      <c r="A6" s="290" t="s">
        <v>430</v>
      </c>
      <c r="B6" s="291"/>
      <c r="C6" s="292">
        <v>2023</v>
      </c>
      <c r="D6" s="292">
        <v>2024</v>
      </c>
      <c r="E6" s="292">
        <v>2025</v>
      </c>
      <c r="F6" s="292">
        <v>2026</v>
      </c>
      <c r="G6" s="292">
        <v>2027</v>
      </c>
    </row>
    <row r="7" spans="1:7" ht="45" x14ac:dyDescent="0.2">
      <c r="A7" s="293"/>
      <c r="B7" s="294" t="s">
        <v>791</v>
      </c>
      <c r="C7" s="295"/>
      <c r="D7" s="295"/>
      <c r="E7" s="295"/>
      <c r="F7" s="295"/>
      <c r="G7" s="295"/>
    </row>
    <row r="8" spans="1:7" ht="15" x14ac:dyDescent="0.2">
      <c r="A8" s="296" t="s">
        <v>432</v>
      </c>
      <c r="B8" s="297">
        <f>SUM(B9:B20)</f>
        <v>128446200</v>
      </c>
      <c r="C8" s="297">
        <f t="shared" ref="C8:G8" si="0">SUM(C9:C20)</f>
        <v>132299586</v>
      </c>
      <c r="D8" s="297">
        <f t="shared" si="0"/>
        <v>136268573.57999998</v>
      </c>
      <c r="E8" s="297">
        <f t="shared" si="0"/>
        <v>140356630.78740001</v>
      </c>
      <c r="F8" s="297">
        <f t="shared" si="0"/>
        <v>144567329.71102202</v>
      </c>
      <c r="G8" s="297">
        <f t="shared" si="0"/>
        <v>148904349.60235268</v>
      </c>
    </row>
    <row r="9" spans="1:7" ht="15" x14ac:dyDescent="0.2">
      <c r="A9" s="298" t="s">
        <v>231</v>
      </c>
      <c r="B9" s="113">
        <f>+[2]F5!$B$9</f>
        <v>22605000</v>
      </c>
      <c r="C9" s="113">
        <f>+B9*3%+B9</f>
        <v>23283150</v>
      </c>
      <c r="D9" s="113">
        <f t="shared" ref="D9:G9" si="1">+C9*3%+C9</f>
        <v>23981644.5</v>
      </c>
      <c r="E9" s="113">
        <f t="shared" si="1"/>
        <v>24701093.835000001</v>
      </c>
      <c r="F9" s="113">
        <f t="shared" si="1"/>
        <v>25442126.650049999</v>
      </c>
      <c r="G9" s="113">
        <f t="shared" si="1"/>
        <v>26205390.4495515</v>
      </c>
    </row>
    <row r="10" spans="1:7" ht="15" x14ac:dyDescent="0.2">
      <c r="A10" s="298" t="s">
        <v>232</v>
      </c>
      <c r="B10" s="113">
        <v>0</v>
      </c>
      <c r="C10" s="113">
        <f t="shared" ref="C10:G17" si="2">+B10*3%+B10</f>
        <v>0</v>
      </c>
      <c r="D10" s="113">
        <f t="shared" si="2"/>
        <v>0</v>
      </c>
      <c r="E10" s="113">
        <f t="shared" si="2"/>
        <v>0</v>
      </c>
      <c r="F10" s="113">
        <f t="shared" si="2"/>
        <v>0</v>
      </c>
      <c r="G10" s="113">
        <f t="shared" si="2"/>
        <v>0</v>
      </c>
    </row>
    <row r="11" spans="1:7" ht="15" x14ac:dyDescent="0.2">
      <c r="A11" s="298" t="s">
        <v>233</v>
      </c>
      <c r="B11" s="113">
        <v>200000</v>
      </c>
      <c r="C11" s="113">
        <f t="shared" si="2"/>
        <v>206000</v>
      </c>
      <c r="D11" s="113">
        <f t="shared" si="2"/>
        <v>212180</v>
      </c>
      <c r="E11" s="113">
        <f t="shared" si="2"/>
        <v>218545.4</v>
      </c>
      <c r="F11" s="113">
        <f t="shared" si="2"/>
        <v>225101.76199999999</v>
      </c>
      <c r="G11" s="113">
        <f t="shared" si="2"/>
        <v>231854.81485999998</v>
      </c>
    </row>
    <row r="12" spans="1:7" ht="15" x14ac:dyDescent="0.2">
      <c r="A12" s="298" t="s">
        <v>433</v>
      </c>
      <c r="B12" s="113">
        <v>10775000</v>
      </c>
      <c r="C12" s="113">
        <f t="shared" si="2"/>
        <v>11098250</v>
      </c>
      <c r="D12" s="113">
        <f t="shared" si="2"/>
        <v>11431197.5</v>
      </c>
      <c r="E12" s="113">
        <f t="shared" si="2"/>
        <v>11774133.425000001</v>
      </c>
      <c r="F12" s="113">
        <f t="shared" si="2"/>
        <v>12127357.427750001</v>
      </c>
      <c r="G12" s="113">
        <f t="shared" si="2"/>
        <v>12491178.1505825</v>
      </c>
    </row>
    <row r="13" spans="1:7" ht="15" x14ac:dyDescent="0.2">
      <c r="A13" s="298" t="s">
        <v>235</v>
      </c>
      <c r="B13" s="113">
        <v>167100</v>
      </c>
      <c r="C13" s="113">
        <f t="shared" si="2"/>
        <v>172113</v>
      </c>
      <c r="D13" s="113">
        <f t="shared" si="2"/>
        <v>177276.39</v>
      </c>
      <c r="E13" s="113">
        <f t="shared" si="2"/>
        <v>182594.68170000002</v>
      </c>
      <c r="F13" s="113">
        <f t="shared" si="2"/>
        <v>188072.52215100001</v>
      </c>
      <c r="G13" s="113">
        <f t="shared" si="2"/>
        <v>193714.69781553</v>
      </c>
    </row>
    <row r="14" spans="1:7" ht="15" x14ac:dyDescent="0.2">
      <c r="A14" s="298" t="s">
        <v>236</v>
      </c>
      <c r="B14" s="113">
        <v>1354100</v>
      </c>
      <c r="C14" s="113">
        <f t="shared" si="2"/>
        <v>1394723</v>
      </c>
      <c r="D14" s="113">
        <f t="shared" si="2"/>
        <v>1436564.69</v>
      </c>
      <c r="E14" s="113">
        <f t="shared" si="2"/>
        <v>1479661.6306999999</v>
      </c>
      <c r="F14" s="113">
        <f t="shared" si="2"/>
        <v>1524051.4796209999</v>
      </c>
      <c r="G14" s="113">
        <f t="shared" si="2"/>
        <v>1569773.0240096299</v>
      </c>
    </row>
    <row r="15" spans="1:7" ht="15" x14ac:dyDescent="0.2">
      <c r="A15" s="298" t="s">
        <v>792</v>
      </c>
      <c r="B15" s="113">
        <v>0</v>
      </c>
      <c r="C15" s="113">
        <f t="shared" si="2"/>
        <v>0</v>
      </c>
      <c r="D15" s="113">
        <f t="shared" si="2"/>
        <v>0</v>
      </c>
      <c r="E15" s="113">
        <f t="shared" si="2"/>
        <v>0</v>
      </c>
      <c r="F15" s="113">
        <f t="shared" si="2"/>
        <v>0</v>
      </c>
      <c r="G15" s="113">
        <f t="shared" si="2"/>
        <v>0</v>
      </c>
    </row>
    <row r="16" spans="1:7" ht="15" x14ac:dyDescent="0.2">
      <c r="A16" s="298" t="s">
        <v>435</v>
      </c>
      <c r="B16" s="103">
        <v>92100000</v>
      </c>
      <c r="C16" s="113">
        <f t="shared" si="2"/>
        <v>94863000</v>
      </c>
      <c r="D16" s="113">
        <f t="shared" si="2"/>
        <v>97708890</v>
      </c>
      <c r="E16" s="113">
        <f t="shared" si="2"/>
        <v>100640156.7</v>
      </c>
      <c r="F16" s="113">
        <f t="shared" si="2"/>
        <v>103659361.40100001</v>
      </c>
      <c r="G16" s="113">
        <f t="shared" si="2"/>
        <v>106769142.24303001</v>
      </c>
    </row>
    <row r="17" spans="1:7" ht="15" x14ac:dyDescent="0.2">
      <c r="A17" s="299" t="s">
        <v>436</v>
      </c>
      <c r="B17" s="300">
        <v>1245000</v>
      </c>
      <c r="C17" s="113">
        <f t="shared" si="2"/>
        <v>1282350</v>
      </c>
      <c r="D17" s="113">
        <f t="shared" si="2"/>
        <v>1320820.5</v>
      </c>
      <c r="E17" s="113">
        <f t="shared" si="2"/>
        <v>1360445.115</v>
      </c>
      <c r="F17" s="113">
        <f t="shared" si="2"/>
        <v>1401258.46845</v>
      </c>
      <c r="G17" s="113">
        <f t="shared" si="2"/>
        <v>1443296.2225035001</v>
      </c>
    </row>
    <row r="18" spans="1:7" x14ac:dyDescent="0.2">
      <c r="A18" s="298" t="s">
        <v>544</v>
      </c>
      <c r="B18" s="300">
        <v>0</v>
      </c>
      <c r="C18" s="300">
        <f t="shared" ref="C18:C20" si="3">+B18*3%</f>
        <v>0</v>
      </c>
      <c r="D18" s="300">
        <v>0</v>
      </c>
      <c r="E18" s="300">
        <v>0</v>
      </c>
      <c r="F18" s="300">
        <v>0</v>
      </c>
      <c r="G18" s="300">
        <v>0</v>
      </c>
    </row>
    <row r="19" spans="1:7" x14ac:dyDescent="0.2">
      <c r="A19" s="298" t="s">
        <v>256</v>
      </c>
      <c r="B19" s="300">
        <v>0</v>
      </c>
      <c r="C19" s="300">
        <f t="shared" si="3"/>
        <v>0</v>
      </c>
      <c r="D19" s="300">
        <v>0</v>
      </c>
      <c r="E19" s="300">
        <v>0</v>
      </c>
      <c r="F19" s="300">
        <v>0</v>
      </c>
      <c r="G19" s="300">
        <v>0</v>
      </c>
    </row>
    <row r="20" spans="1:7" x14ac:dyDescent="0.2">
      <c r="A20" s="298" t="s">
        <v>437</v>
      </c>
      <c r="B20" s="300">
        <v>0</v>
      </c>
      <c r="C20" s="300">
        <f t="shared" si="3"/>
        <v>0</v>
      </c>
      <c r="D20" s="300">
        <v>0</v>
      </c>
      <c r="E20" s="300">
        <v>0</v>
      </c>
      <c r="F20" s="300">
        <v>0</v>
      </c>
      <c r="G20" s="300">
        <v>0</v>
      </c>
    </row>
    <row r="21" spans="1:7" x14ac:dyDescent="0.2">
      <c r="A21" s="301"/>
      <c r="B21" s="301"/>
      <c r="C21" s="301"/>
      <c r="D21" s="301"/>
      <c r="E21" s="301"/>
      <c r="F21" s="301"/>
      <c r="G21" s="301"/>
    </row>
    <row r="22" spans="1:7" ht="15" x14ac:dyDescent="0.2">
      <c r="A22" s="302" t="s">
        <v>438</v>
      </c>
      <c r="B22" s="303">
        <f>SUM(B23:B27)</f>
        <v>62000000</v>
      </c>
      <c r="C22" s="303">
        <f t="shared" ref="C22:G22" si="4">SUM(C23:C27)</f>
        <v>63860000</v>
      </c>
      <c r="D22" s="303">
        <f t="shared" si="4"/>
        <v>65775800</v>
      </c>
      <c r="E22" s="303">
        <f t="shared" si="4"/>
        <v>67749074</v>
      </c>
      <c r="F22" s="303">
        <f t="shared" si="4"/>
        <v>69781546.219999999</v>
      </c>
      <c r="G22" s="303">
        <f t="shared" si="4"/>
        <v>71874992.606600001</v>
      </c>
    </row>
    <row r="23" spans="1:7" x14ac:dyDescent="0.2">
      <c r="A23" s="298" t="s">
        <v>439</v>
      </c>
      <c r="B23" s="304">
        <v>62000000</v>
      </c>
      <c r="C23" s="304">
        <f>+B23*3%+B23</f>
        <v>63860000</v>
      </c>
      <c r="D23" s="304">
        <f t="shared" ref="D23:G23" si="5">+C23*3%+C23</f>
        <v>65775800</v>
      </c>
      <c r="E23" s="304">
        <f t="shared" si="5"/>
        <v>67749074</v>
      </c>
      <c r="F23" s="304">
        <f t="shared" si="5"/>
        <v>69781546.219999999</v>
      </c>
      <c r="G23" s="304">
        <f t="shared" si="5"/>
        <v>71874992.606600001</v>
      </c>
    </row>
    <row r="24" spans="1:7" x14ac:dyDescent="0.2">
      <c r="A24" s="298" t="s">
        <v>440</v>
      </c>
      <c r="B24" s="304">
        <v>0</v>
      </c>
      <c r="C24" s="304">
        <f t="shared" ref="C24:G27" si="6">+B24*3%+B24</f>
        <v>0</v>
      </c>
      <c r="D24" s="304">
        <f t="shared" si="6"/>
        <v>0</v>
      </c>
      <c r="E24" s="304">
        <f t="shared" si="6"/>
        <v>0</v>
      </c>
      <c r="F24" s="304">
        <f t="shared" si="6"/>
        <v>0</v>
      </c>
      <c r="G24" s="304">
        <f t="shared" si="6"/>
        <v>0</v>
      </c>
    </row>
    <row r="25" spans="1:7" x14ac:dyDescent="0.2">
      <c r="A25" s="298" t="s">
        <v>441</v>
      </c>
      <c r="B25" s="304">
        <v>0</v>
      </c>
      <c r="C25" s="304">
        <f t="shared" si="6"/>
        <v>0</v>
      </c>
      <c r="D25" s="304">
        <f t="shared" si="6"/>
        <v>0</v>
      </c>
      <c r="E25" s="304">
        <f t="shared" si="6"/>
        <v>0</v>
      </c>
      <c r="F25" s="304">
        <f t="shared" si="6"/>
        <v>0</v>
      </c>
      <c r="G25" s="304">
        <f t="shared" si="6"/>
        <v>0</v>
      </c>
    </row>
    <row r="26" spans="1:7" x14ac:dyDescent="0.2">
      <c r="A26" s="305" t="s">
        <v>545</v>
      </c>
      <c r="B26" s="304">
        <v>0</v>
      </c>
      <c r="C26" s="304">
        <f t="shared" si="6"/>
        <v>0</v>
      </c>
      <c r="D26" s="304">
        <f t="shared" si="6"/>
        <v>0</v>
      </c>
      <c r="E26" s="304">
        <f t="shared" si="6"/>
        <v>0</v>
      </c>
      <c r="F26" s="304">
        <f t="shared" si="6"/>
        <v>0</v>
      </c>
      <c r="G26" s="304">
        <f t="shared" si="6"/>
        <v>0</v>
      </c>
    </row>
    <row r="27" spans="1:7" x14ac:dyDescent="0.2">
      <c r="A27" s="298" t="s">
        <v>282</v>
      </c>
      <c r="B27" s="304">
        <v>0</v>
      </c>
      <c r="C27" s="304">
        <f t="shared" si="6"/>
        <v>0</v>
      </c>
      <c r="D27" s="304">
        <f t="shared" si="6"/>
        <v>0</v>
      </c>
      <c r="E27" s="304">
        <f t="shared" si="6"/>
        <v>0</v>
      </c>
      <c r="F27" s="304">
        <f t="shared" si="6"/>
        <v>0</v>
      </c>
      <c r="G27" s="304">
        <f t="shared" si="6"/>
        <v>0</v>
      </c>
    </row>
    <row r="28" spans="1:7" x14ac:dyDescent="0.2">
      <c r="A28" s="301"/>
      <c r="B28" s="306"/>
      <c r="C28" s="306"/>
      <c r="D28" s="306"/>
      <c r="E28" s="306"/>
      <c r="F28" s="306"/>
      <c r="G28" s="306"/>
    </row>
    <row r="29" spans="1:7" ht="15" x14ac:dyDescent="0.2">
      <c r="A29" s="302" t="s">
        <v>442</v>
      </c>
      <c r="B29" s="303">
        <f>B30</f>
        <v>0</v>
      </c>
      <c r="C29" s="303">
        <f t="shared" ref="C29:G29" si="7">C30</f>
        <v>4635000</v>
      </c>
      <c r="D29" s="303">
        <f t="shared" si="7"/>
        <v>4774050</v>
      </c>
      <c r="E29" s="303">
        <f t="shared" si="7"/>
        <v>4917271.5</v>
      </c>
      <c r="F29" s="303">
        <f t="shared" si="7"/>
        <v>5064789.6449999996</v>
      </c>
      <c r="G29" s="303">
        <f t="shared" si="7"/>
        <v>5216733.3343499992</v>
      </c>
    </row>
    <row r="30" spans="1:7" x14ac:dyDescent="0.2">
      <c r="A30" s="298" t="s">
        <v>285</v>
      </c>
      <c r="B30" s="304"/>
      <c r="C30" s="304">
        <v>4635000</v>
      </c>
      <c r="D30" s="304">
        <v>4774050</v>
      </c>
      <c r="E30" s="304">
        <v>4917271.5</v>
      </c>
      <c r="F30" s="304">
        <v>5064789.6449999996</v>
      </c>
      <c r="G30" s="304">
        <v>5216733.3343499992</v>
      </c>
    </row>
    <row r="31" spans="1:7" x14ac:dyDescent="0.2">
      <c r="A31" s="301"/>
      <c r="B31" s="306"/>
      <c r="C31" s="306"/>
      <c r="D31" s="306"/>
      <c r="E31" s="306"/>
      <c r="F31" s="306"/>
      <c r="G31" s="306"/>
    </row>
    <row r="32" spans="1:7" ht="15" x14ac:dyDescent="0.25">
      <c r="A32" s="307" t="s">
        <v>443</v>
      </c>
      <c r="B32" s="303">
        <f>B29+B22+B8</f>
        <v>190446200</v>
      </c>
      <c r="C32" s="303">
        <f t="shared" ref="C32:F32" si="8">C29+C22+C8</f>
        <v>200794586</v>
      </c>
      <c r="D32" s="303">
        <f t="shared" si="8"/>
        <v>206818423.57999998</v>
      </c>
      <c r="E32" s="303">
        <f t="shared" si="8"/>
        <v>213022976.28740001</v>
      </c>
      <c r="F32" s="303">
        <f t="shared" si="8"/>
        <v>219413665.57602203</v>
      </c>
      <c r="G32" s="303">
        <f>G29+G22+G8</f>
        <v>225996075.54330269</v>
      </c>
    </row>
    <row r="33" spans="1:7" x14ac:dyDescent="0.2">
      <c r="A33" s="301"/>
      <c r="B33" s="306"/>
      <c r="C33" s="306"/>
      <c r="D33" s="306"/>
      <c r="E33" s="306"/>
      <c r="F33" s="306"/>
      <c r="G33" s="306"/>
    </row>
    <row r="34" spans="1:7" ht="15" x14ac:dyDescent="0.2">
      <c r="A34" s="302" t="s">
        <v>287</v>
      </c>
      <c r="B34" s="308"/>
      <c r="C34" s="308"/>
      <c r="D34" s="308"/>
      <c r="E34" s="308"/>
      <c r="F34" s="308"/>
      <c r="G34" s="308"/>
    </row>
    <row r="35" spans="1:7" x14ac:dyDescent="0.2">
      <c r="A35" s="309" t="s">
        <v>444</v>
      </c>
      <c r="B35" s="304"/>
      <c r="C35" s="304">
        <v>4635000</v>
      </c>
      <c r="D35" s="304">
        <v>4774050</v>
      </c>
      <c r="E35" s="304">
        <v>4917271.5</v>
      </c>
      <c r="F35" s="304">
        <v>5064789.6449999996</v>
      </c>
      <c r="G35" s="304">
        <v>5216733.3343499992</v>
      </c>
    </row>
    <row r="36" spans="1:7" ht="25.5" x14ac:dyDescent="0.2">
      <c r="A36" s="309" t="s">
        <v>289</v>
      </c>
      <c r="B36" s="304">
        <v>0</v>
      </c>
      <c r="C36" s="304">
        <v>0</v>
      </c>
      <c r="D36" s="304">
        <v>0</v>
      </c>
      <c r="E36" s="304">
        <v>0</v>
      </c>
      <c r="F36" s="304">
        <v>0</v>
      </c>
      <c r="G36" s="304">
        <v>0</v>
      </c>
    </row>
    <row r="37" spans="1:7" ht="15" x14ac:dyDescent="0.2">
      <c r="A37" s="302" t="s">
        <v>445</v>
      </c>
      <c r="B37" s="303">
        <f>B36+B35</f>
        <v>0</v>
      </c>
      <c r="C37" s="303">
        <f t="shared" ref="C37:F37" si="9">C36+C35</f>
        <v>4635000</v>
      </c>
      <c r="D37" s="303">
        <f t="shared" si="9"/>
        <v>4774050</v>
      </c>
      <c r="E37" s="303">
        <f t="shared" si="9"/>
        <v>4917271.5</v>
      </c>
      <c r="F37" s="303">
        <f t="shared" si="9"/>
        <v>5064789.6449999996</v>
      </c>
      <c r="G37" s="303">
        <f>G36+G35</f>
        <v>5216733.3343499992</v>
      </c>
    </row>
    <row r="38" spans="1:7" x14ac:dyDescent="0.2">
      <c r="A38" s="310"/>
      <c r="B38" s="311"/>
      <c r="C38" s="311"/>
      <c r="D38" s="311"/>
      <c r="E38" s="311"/>
      <c r="F38" s="311"/>
      <c r="G38" s="311"/>
    </row>
    <row r="39" spans="1:7" x14ac:dyDescent="0.2">
      <c r="A39" s="312"/>
      <c r="B39" s="312"/>
      <c r="C39" s="312"/>
      <c r="D39" s="312"/>
      <c r="E39" s="312"/>
      <c r="F39" s="312"/>
      <c r="G39" s="312"/>
    </row>
    <row r="40" spans="1:7" x14ac:dyDescent="0.2">
      <c r="A40" s="312"/>
      <c r="B40" s="312"/>
      <c r="C40" s="312"/>
      <c r="D40" s="312"/>
      <c r="E40" s="312"/>
      <c r="F40" s="312"/>
      <c r="G40" s="312"/>
    </row>
    <row r="41" spans="1:7" x14ac:dyDescent="0.2">
      <c r="A41" s="313"/>
      <c r="B41" s="313"/>
      <c r="C41" s="313"/>
      <c r="D41" s="313"/>
      <c r="E41" s="313"/>
      <c r="F41" s="313"/>
      <c r="G41" s="313"/>
    </row>
    <row r="42" spans="1:7" x14ac:dyDescent="0.2">
      <c r="A42" s="312"/>
      <c r="B42" s="312"/>
      <c r="C42" s="312"/>
      <c r="D42" s="312"/>
      <c r="E42" s="312"/>
      <c r="F42" s="312"/>
      <c r="G42" s="312"/>
    </row>
    <row r="43" spans="1:7" x14ac:dyDescent="0.2">
      <c r="A43" s="312"/>
      <c r="B43" s="312"/>
      <c r="C43" s="312"/>
      <c r="D43" s="312"/>
      <c r="E43" s="312"/>
      <c r="F43" s="312"/>
      <c r="G43" s="312"/>
    </row>
    <row r="44" spans="1:7" x14ac:dyDescent="0.2">
      <c r="A44" s="312"/>
      <c r="B44" s="312"/>
      <c r="C44" s="312"/>
      <c r="D44" s="312"/>
      <c r="E44" s="312"/>
      <c r="F44" s="312"/>
      <c r="G44" s="312"/>
    </row>
    <row r="45" spans="1:7" x14ac:dyDescent="0.2">
      <c r="A45" s="312"/>
      <c r="B45" s="312"/>
      <c r="C45" s="312"/>
      <c r="D45" s="312"/>
      <c r="E45" s="312"/>
      <c r="F45" s="312"/>
      <c r="G45" s="312"/>
    </row>
    <row r="46" spans="1:7" x14ac:dyDescent="0.2">
      <c r="A46" s="312"/>
      <c r="B46" s="312"/>
      <c r="C46" s="312"/>
      <c r="D46" s="312"/>
      <c r="E46" s="312"/>
      <c r="F46" s="312"/>
      <c r="G46" s="312"/>
    </row>
    <row r="47" spans="1:7" x14ac:dyDescent="0.2">
      <c r="A47" s="312"/>
      <c r="B47" s="312"/>
      <c r="C47" s="312"/>
      <c r="D47" s="312"/>
      <c r="E47" s="312"/>
      <c r="F47" s="312"/>
      <c r="G47" s="312"/>
    </row>
    <row r="48" spans="1:7" x14ac:dyDescent="0.2">
      <c r="A48" s="312"/>
      <c r="B48" s="312"/>
      <c r="C48" s="312"/>
      <c r="D48" s="312"/>
      <c r="E48" s="312"/>
      <c r="F48" s="312"/>
      <c r="G48" s="312"/>
    </row>
  </sheetData>
  <mergeCells count="12">
    <mergeCell ref="G6:G7"/>
    <mergeCell ref="A41:G41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'[3]Info General'!#REF!</xm:f>
          </x14:formula1>
          <x14:formula2>
            <xm:f>'[3]Info General'!#REF!</xm:f>
          </x14:formula2>
          <xm:sqref>B6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47" sqref="B47"/>
    </sheetView>
  </sheetViews>
  <sheetFormatPr baseColWidth="10" defaultRowHeight="12.75" x14ac:dyDescent="0.2"/>
  <cols>
    <col min="1" max="1" width="64" style="318" customWidth="1"/>
    <col min="2" max="2" width="17.28515625" style="318" customWidth="1"/>
    <col min="3" max="4" width="19.42578125" style="318" customWidth="1"/>
    <col min="5" max="5" width="18.85546875" style="318" customWidth="1"/>
    <col min="6" max="6" width="17.7109375" style="318" customWidth="1"/>
    <col min="7" max="7" width="16.42578125" style="318" customWidth="1"/>
    <col min="8" max="16384" width="11.42578125" style="283"/>
  </cols>
  <sheetData>
    <row r="1" spans="1:7" ht="21" x14ac:dyDescent="0.2">
      <c r="A1" s="282" t="s">
        <v>446</v>
      </c>
      <c r="B1" s="282"/>
      <c r="C1" s="282"/>
      <c r="D1" s="282"/>
      <c r="E1" s="282"/>
      <c r="F1" s="282"/>
      <c r="G1" s="282"/>
    </row>
    <row r="2" spans="1:7" ht="15" x14ac:dyDescent="0.2">
      <c r="A2" s="284" t="s">
        <v>790</v>
      </c>
      <c r="B2" s="285"/>
      <c r="C2" s="285"/>
      <c r="D2" s="285"/>
      <c r="E2" s="285"/>
      <c r="F2" s="285"/>
      <c r="G2" s="286"/>
    </row>
    <row r="3" spans="1:7" ht="15" x14ac:dyDescent="0.2">
      <c r="A3" s="287" t="s">
        <v>447</v>
      </c>
      <c r="B3" s="288"/>
      <c r="C3" s="288"/>
      <c r="D3" s="288"/>
      <c r="E3" s="288"/>
      <c r="F3" s="288"/>
      <c r="G3" s="289"/>
    </row>
    <row r="4" spans="1:7" ht="15" x14ac:dyDescent="0.2">
      <c r="A4" s="287" t="s">
        <v>2</v>
      </c>
      <c r="B4" s="288"/>
      <c r="C4" s="288"/>
      <c r="D4" s="288"/>
      <c r="E4" s="288"/>
      <c r="F4" s="288"/>
      <c r="G4" s="289"/>
    </row>
    <row r="5" spans="1:7" ht="15" x14ac:dyDescent="0.2">
      <c r="A5" s="287" t="s">
        <v>429</v>
      </c>
      <c r="B5" s="288"/>
      <c r="C5" s="288"/>
      <c r="D5" s="288"/>
      <c r="E5" s="288"/>
      <c r="F5" s="288"/>
      <c r="G5" s="289"/>
    </row>
    <row r="6" spans="1:7" ht="15" x14ac:dyDescent="0.2">
      <c r="A6" s="314" t="s">
        <v>448</v>
      </c>
      <c r="B6" s="291"/>
      <c r="C6" s="292">
        <v>2023</v>
      </c>
      <c r="D6" s="292">
        <v>2024</v>
      </c>
      <c r="E6" s="292">
        <v>2025</v>
      </c>
      <c r="F6" s="292">
        <v>2026</v>
      </c>
      <c r="G6" s="292">
        <v>2027</v>
      </c>
    </row>
    <row r="7" spans="1:7" ht="45" x14ac:dyDescent="0.2">
      <c r="A7" s="315"/>
      <c r="B7" s="294" t="s">
        <v>793</v>
      </c>
      <c r="C7" s="295"/>
      <c r="D7" s="295"/>
      <c r="E7" s="295"/>
      <c r="F7" s="295"/>
      <c r="G7" s="295"/>
    </row>
    <row r="8" spans="1:7" ht="15" x14ac:dyDescent="0.2">
      <c r="A8" s="296" t="s">
        <v>794</v>
      </c>
      <c r="B8" s="297">
        <f>SUM(B9:B17)</f>
        <v>128446200</v>
      </c>
      <c r="C8" s="297">
        <f t="shared" ref="C8:G8" si="0">SUM(C9:C17)</f>
        <v>132941817</v>
      </c>
      <c r="D8" s="297">
        <f t="shared" si="0"/>
        <v>137594780.595</v>
      </c>
      <c r="E8" s="297">
        <f t="shared" si="0"/>
        <v>142410597.91582498</v>
      </c>
      <c r="F8" s="297">
        <f t="shared" si="0"/>
        <v>147394968.84287885</v>
      </c>
      <c r="G8" s="297">
        <f t="shared" si="0"/>
        <v>152553792.75237963</v>
      </c>
    </row>
    <row r="9" spans="1:7" x14ac:dyDescent="0.2">
      <c r="A9" s="298" t="s">
        <v>795</v>
      </c>
      <c r="B9" s="304">
        <f>+[2]F6A!B11</f>
        <v>90988423.939999998</v>
      </c>
      <c r="C9" s="304">
        <f>+B9*3.5%+B9</f>
        <v>94173018.777899995</v>
      </c>
      <c r="D9" s="304">
        <f t="shared" ref="D9:G9" si="1">+C9*3.5%+C9</f>
        <v>97469074.435126498</v>
      </c>
      <c r="E9" s="304">
        <f t="shared" si="1"/>
        <v>100880492.04035592</v>
      </c>
      <c r="F9" s="304">
        <f t="shared" si="1"/>
        <v>104411309.26176837</v>
      </c>
      <c r="G9" s="304">
        <f t="shared" si="1"/>
        <v>108065705.08593026</v>
      </c>
    </row>
    <row r="10" spans="1:7" x14ac:dyDescent="0.2">
      <c r="A10" s="298" t="s">
        <v>796</v>
      </c>
      <c r="B10" s="304">
        <f>+[2]F6A!B19</f>
        <v>11734645.850000001</v>
      </c>
      <c r="C10" s="304">
        <f t="shared" ref="C10:G17" si="2">+B10*3.5%+B10</f>
        <v>12145358.454750001</v>
      </c>
      <c r="D10" s="304">
        <f t="shared" si="2"/>
        <v>12570446.000666251</v>
      </c>
      <c r="E10" s="304">
        <f t="shared" si="2"/>
        <v>13010411.610689571</v>
      </c>
      <c r="F10" s="304">
        <f t="shared" si="2"/>
        <v>13465776.017063707</v>
      </c>
      <c r="G10" s="304">
        <f t="shared" si="2"/>
        <v>13937078.177660936</v>
      </c>
    </row>
    <row r="11" spans="1:7" x14ac:dyDescent="0.2">
      <c r="A11" s="298" t="s">
        <v>452</v>
      </c>
      <c r="B11" s="304">
        <f>+[2]F6A!B29</f>
        <v>9950879.4800000004</v>
      </c>
      <c r="C11" s="304">
        <f t="shared" si="2"/>
        <v>10299160.2618</v>
      </c>
      <c r="D11" s="304">
        <f t="shared" si="2"/>
        <v>10659630.870963</v>
      </c>
      <c r="E11" s="304">
        <f t="shared" si="2"/>
        <v>11032717.951446705</v>
      </c>
      <c r="F11" s="304">
        <f t="shared" si="2"/>
        <v>11418863.07974734</v>
      </c>
      <c r="G11" s="304">
        <f t="shared" si="2"/>
        <v>11818523.287538497</v>
      </c>
    </row>
    <row r="12" spans="1:7" x14ac:dyDescent="0.2">
      <c r="A12" s="298" t="s">
        <v>453</v>
      </c>
      <c r="B12" s="304">
        <f>+[2]F6A!B39</f>
        <v>14405503.559999999</v>
      </c>
      <c r="C12" s="304">
        <f t="shared" si="2"/>
        <v>14909696.184599999</v>
      </c>
      <c r="D12" s="304">
        <f t="shared" si="2"/>
        <v>15431535.551060999</v>
      </c>
      <c r="E12" s="304">
        <f t="shared" si="2"/>
        <v>15971639.295348134</v>
      </c>
      <c r="F12" s="304">
        <f t="shared" si="2"/>
        <v>16530646.670685319</v>
      </c>
      <c r="G12" s="304">
        <f t="shared" si="2"/>
        <v>17109219.304159306</v>
      </c>
    </row>
    <row r="13" spans="1:7" x14ac:dyDescent="0.2">
      <c r="A13" s="298" t="s">
        <v>797</v>
      </c>
      <c r="B13" s="304">
        <f>+[2]F6A!B49</f>
        <v>908347.17</v>
      </c>
      <c r="C13" s="304">
        <f t="shared" si="2"/>
        <v>940139.32095000008</v>
      </c>
      <c r="D13" s="304">
        <f t="shared" si="2"/>
        <v>973044.1971832501</v>
      </c>
      <c r="E13" s="304">
        <f t="shared" si="2"/>
        <v>1007100.7440846638</v>
      </c>
      <c r="F13" s="304">
        <f t="shared" si="2"/>
        <v>1042349.2701276271</v>
      </c>
      <c r="G13" s="304">
        <f t="shared" si="2"/>
        <v>1078831.494582094</v>
      </c>
    </row>
    <row r="14" spans="1:7" x14ac:dyDescent="0.2">
      <c r="A14" s="298" t="s">
        <v>455</v>
      </c>
      <c r="B14" s="304">
        <f>+[2]F6A!B59</f>
        <v>200000</v>
      </c>
      <c r="C14" s="304">
        <f t="shared" si="2"/>
        <v>207000</v>
      </c>
      <c r="D14" s="304">
        <f t="shared" si="2"/>
        <v>214245</v>
      </c>
      <c r="E14" s="304">
        <f t="shared" si="2"/>
        <v>221743.57500000001</v>
      </c>
      <c r="F14" s="304">
        <f t="shared" si="2"/>
        <v>229504.60012500003</v>
      </c>
      <c r="G14" s="304">
        <f t="shared" si="2"/>
        <v>237537.26112937502</v>
      </c>
    </row>
    <row r="15" spans="1:7" x14ac:dyDescent="0.2">
      <c r="A15" s="298" t="s">
        <v>456</v>
      </c>
      <c r="B15" s="304">
        <f>+[2]F6A!B63</f>
        <v>0</v>
      </c>
      <c r="C15" s="304">
        <f t="shared" si="2"/>
        <v>0</v>
      </c>
      <c r="D15" s="304">
        <f t="shared" si="2"/>
        <v>0</v>
      </c>
      <c r="E15" s="304">
        <f t="shared" si="2"/>
        <v>0</v>
      </c>
      <c r="F15" s="304">
        <f t="shared" si="2"/>
        <v>0</v>
      </c>
      <c r="G15" s="304">
        <f t="shared" si="2"/>
        <v>0</v>
      </c>
    </row>
    <row r="16" spans="1:7" x14ac:dyDescent="0.2">
      <c r="A16" s="298" t="s">
        <v>457</v>
      </c>
      <c r="B16" s="316">
        <f>+[2]F6A!B72</f>
        <v>258400</v>
      </c>
      <c r="C16" s="304">
        <f t="shared" si="2"/>
        <v>267444</v>
      </c>
      <c r="D16" s="304">
        <f t="shared" si="2"/>
        <v>276804.53999999998</v>
      </c>
      <c r="E16" s="304">
        <f t="shared" si="2"/>
        <v>286492.69889999996</v>
      </c>
      <c r="F16" s="304">
        <f t="shared" si="2"/>
        <v>296519.94336149999</v>
      </c>
      <c r="G16" s="304">
        <f t="shared" si="2"/>
        <v>306898.14137915248</v>
      </c>
    </row>
    <row r="17" spans="1:7" x14ac:dyDescent="0.2">
      <c r="A17" s="298" t="s">
        <v>458</v>
      </c>
      <c r="B17" s="304">
        <f>+[2]F6A!B76</f>
        <v>0</v>
      </c>
      <c r="C17" s="304">
        <f t="shared" si="2"/>
        <v>0</v>
      </c>
      <c r="D17" s="304">
        <f t="shared" si="2"/>
        <v>0</v>
      </c>
      <c r="E17" s="304">
        <f t="shared" si="2"/>
        <v>0</v>
      </c>
      <c r="F17" s="304">
        <f t="shared" si="2"/>
        <v>0</v>
      </c>
      <c r="G17" s="304">
        <f t="shared" si="2"/>
        <v>0</v>
      </c>
    </row>
    <row r="18" spans="1:7" x14ac:dyDescent="0.2">
      <c r="A18" s="317"/>
      <c r="B18" s="306"/>
      <c r="C18" s="306"/>
      <c r="D18" s="306"/>
      <c r="E18" s="306"/>
      <c r="F18" s="306"/>
      <c r="G18" s="306"/>
    </row>
    <row r="19" spans="1:7" ht="15" x14ac:dyDescent="0.2">
      <c r="A19" s="302" t="s">
        <v>798</v>
      </c>
      <c r="B19" s="303">
        <f>SUM(B20:B28)</f>
        <v>62000000</v>
      </c>
      <c r="C19" s="303">
        <f t="shared" ref="C19:G19" si="3">SUM(C20:C28)</f>
        <v>64169999.999999993</v>
      </c>
      <c r="D19" s="303">
        <f t="shared" si="3"/>
        <v>66415950</v>
      </c>
      <c r="E19" s="303">
        <f t="shared" si="3"/>
        <v>68740508.25</v>
      </c>
      <c r="F19" s="303">
        <f t="shared" si="3"/>
        <v>71146426.038750008</v>
      </c>
      <c r="G19" s="303">
        <f t="shared" si="3"/>
        <v>73636550.950106248</v>
      </c>
    </row>
    <row r="20" spans="1:7" x14ac:dyDescent="0.2">
      <c r="A20" s="298" t="s">
        <v>795</v>
      </c>
      <c r="B20" s="304">
        <f>+[2]F6A!B86</f>
        <v>8415190.4800000004</v>
      </c>
      <c r="C20" s="304">
        <f>+B20*3.5%+B20</f>
        <v>8709722.1468000002</v>
      </c>
      <c r="D20" s="304">
        <f t="shared" ref="D20:G20" si="4">+C20*3.5%+C20</f>
        <v>9014562.4219380002</v>
      </c>
      <c r="E20" s="304">
        <f t="shared" si="4"/>
        <v>9330072.1067058295</v>
      </c>
      <c r="F20" s="304">
        <f t="shared" si="4"/>
        <v>9656624.6304405332</v>
      </c>
      <c r="G20" s="304">
        <f t="shared" si="4"/>
        <v>9994606.4925059527</v>
      </c>
    </row>
    <row r="21" spans="1:7" x14ac:dyDescent="0.2">
      <c r="A21" s="298" t="s">
        <v>796</v>
      </c>
      <c r="B21" s="304">
        <f>+[2]F6A!B94</f>
        <v>14620225.449999999</v>
      </c>
      <c r="C21" s="304">
        <f t="shared" ref="C21:G28" si="5">+B21*3.5%+B21</f>
        <v>15131933.34075</v>
      </c>
      <c r="D21" s="304">
        <f t="shared" si="5"/>
        <v>15661551.007676249</v>
      </c>
      <c r="E21" s="304">
        <f t="shared" si="5"/>
        <v>16209705.292944917</v>
      </c>
      <c r="F21" s="304">
        <f t="shared" si="5"/>
        <v>16777044.97819799</v>
      </c>
      <c r="G21" s="304">
        <f t="shared" si="5"/>
        <v>17364241.552434921</v>
      </c>
    </row>
    <row r="22" spans="1:7" x14ac:dyDescent="0.2">
      <c r="A22" s="298" t="s">
        <v>452</v>
      </c>
      <c r="B22" s="304">
        <f>+[2]F6A!B104</f>
        <v>13310649.92</v>
      </c>
      <c r="C22" s="304">
        <f t="shared" si="5"/>
        <v>13776522.667199999</v>
      </c>
      <c r="D22" s="304">
        <f t="shared" si="5"/>
        <v>14258700.960552</v>
      </c>
      <c r="E22" s="304">
        <f t="shared" si="5"/>
        <v>14757755.49417132</v>
      </c>
      <c r="F22" s="304">
        <f t="shared" si="5"/>
        <v>15274276.936467316</v>
      </c>
      <c r="G22" s="304">
        <f t="shared" si="5"/>
        <v>15808876.629243672</v>
      </c>
    </row>
    <row r="23" spans="1:7" x14ac:dyDescent="0.2">
      <c r="A23" s="298" t="s">
        <v>453</v>
      </c>
      <c r="B23" s="304">
        <f>+[2]F6A!B114</f>
        <v>6551468.7799999993</v>
      </c>
      <c r="C23" s="304">
        <f t="shared" si="5"/>
        <v>6780770.1872999994</v>
      </c>
      <c r="D23" s="304">
        <f t="shared" si="5"/>
        <v>7018097.1438554991</v>
      </c>
      <c r="E23" s="304">
        <f t="shared" si="5"/>
        <v>7263730.5438904418</v>
      </c>
      <c r="F23" s="304">
        <f t="shared" si="5"/>
        <v>7517961.112926607</v>
      </c>
      <c r="G23" s="304">
        <f t="shared" si="5"/>
        <v>7781089.7518790383</v>
      </c>
    </row>
    <row r="24" spans="1:7" x14ac:dyDescent="0.2">
      <c r="A24" s="298" t="s">
        <v>797</v>
      </c>
      <c r="B24" s="304">
        <f>+[2]F6A!B124</f>
        <v>102465.37</v>
      </c>
      <c r="C24" s="304">
        <f t="shared" si="5"/>
        <v>106051.65794999999</v>
      </c>
      <c r="D24" s="304">
        <f t="shared" si="5"/>
        <v>109763.46597824999</v>
      </c>
      <c r="E24" s="304">
        <f t="shared" si="5"/>
        <v>113605.18728748875</v>
      </c>
      <c r="F24" s="304">
        <f t="shared" si="5"/>
        <v>117581.36884255086</v>
      </c>
      <c r="G24" s="304">
        <f t="shared" si="5"/>
        <v>121696.71675204014</v>
      </c>
    </row>
    <row r="25" spans="1:7" x14ac:dyDescent="0.2">
      <c r="A25" s="298" t="s">
        <v>455</v>
      </c>
      <c r="B25" s="304">
        <f>+[2]F6A!B134</f>
        <v>19000000</v>
      </c>
      <c r="C25" s="304">
        <f t="shared" si="5"/>
        <v>19665000</v>
      </c>
      <c r="D25" s="304">
        <f t="shared" si="5"/>
        <v>20353275</v>
      </c>
      <c r="E25" s="304">
        <f t="shared" si="5"/>
        <v>21065639.625</v>
      </c>
      <c r="F25" s="304">
        <f t="shared" si="5"/>
        <v>21802937.011875</v>
      </c>
      <c r="G25" s="304">
        <f t="shared" si="5"/>
        <v>22566039.807290625</v>
      </c>
    </row>
    <row r="26" spans="1:7" x14ac:dyDescent="0.2">
      <c r="A26" s="298" t="s">
        <v>456</v>
      </c>
      <c r="B26" s="304">
        <v>0</v>
      </c>
      <c r="C26" s="304">
        <f t="shared" si="5"/>
        <v>0</v>
      </c>
      <c r="D26" s="304">
        <f t="shared" si="5"/>
        <v>0</v>
      </c>
      <c r="E26" s="304">
        <f t="shared" si="5"/>
        <v>0</v>
      </c>
      <c r="F26" s="304">
        <f t="shared" si="5"/>
        <v>0</v>
      </c>
      <c r="G26" s="304">
        <f t="shared" si="5"/>
        <v>0</v>
      </c>
    </row>
    <row r="27" spans="1:7" x14ac:dyDescent="0.2">
      <c r="A27" s="298" t="s">
        <v>460</v>
      </c>
      <c r="B27" s="304">
        <v>0</v>
      </c>
      <c r="C27" s="304">
        <f t="shared" si="5"/>
        <v>0</v>
      </c>
      <c r="D27" s="304">
        <f t="shared" si="5"/>
        <v>0</v>
      </c>
      <c r="E27" s="304">
        <f t="shared" si="5"/>
        <v>0</v>
      </c>
      <c r="F27" s="304">
        <f t="shared" si="5"/>
        <v>0</v>
      </c>
      <c r="G27" s="304">
        <f t="shared" si="5"/>
        <v>0</v>
      </c>
    </row>
    <row r="28" spans="1:7" x14ac:dyDescent="0.2">
      <c r="A28" s="298" t="s">
        <v>458</v>
      </c>
      <c r="B28" s="304">
        <v>0</v>
      </c>
      <c r="C28" s="304">
        <f t="shared" si="5"/>
        <v>0</v>
      </c>
      <c r="D28" s="304">
        <f t="shared" si="5"/>
        <v>0</v>
      </c>
      <c r="E28" s="304">
        <f t="shared" si="5"/>
        <v>0</v>
      </c>
      <c r="F28" s="304">
        <f t="shared" si="5"/>
        <v>0</v>
      </c>
      <c r="G28" s="304">
        <f t="shared" si="5"/>
        <v>0</v>
      </c>
    </row>
    <row r="29" spans="1:7" x14ac:dyDescent="0.2">
      <c r="A29" s="301"/>
      <c r="B29" s="306"/>
      <c r="C29" s="306"/>
      <c r="D29" s="306"/>
      <c r="E29" s="306"/>
      <c r="F29" s="306"/>
      <c r="G29" s="306"/>
    </row>
    <row r="30" spans="1:7" ht="15" x14ac:dyDescent="0.2">
      <c r="A30" s="302" t="s">
        <v>799</v>
      </c>
      <c r="B30" s="303">
        <f>B8+B19</f>
        <v>190446200</v>
      </c>
      <c r="C30" s="303">
        <f t="shared" ref="C30:G30" si="6">C8+C19</f>
        <v>197111817</v>
      </c>
      <c r="D30" s="303">
        <f t="shared" si="6"/>
        <v>204010730.595</v>
      </c>
      <c r="E30" s="303">
        <f t="shared" si="6"/>
        <v>211151106.16582498</v>
      </c>
      <c r="F30" s="303">
        <f t="shared" si="6"/>
        <v>218541394.88162887</v>
      </c>
      <c r="G30" s="303">
        <f t="shared" si="6"/>
        <v>226190343.70248586</v>
      </c>
    </row>
    <row r="31" spans="1:7" x14ac:dyDescent="0.2">
      <c r="A31" s="310"/>
      <c r="B31" s="310"/>
      <c r="C31" s="310"/>
      <c r="D31" s="310"/>
      <c r="E31" s="310"/>
      <c r="F31" s="310"/>
      <c r="G31" s="310"/>
    </row>
    <row r="33" spans="1:7" x14ac:dyDescent="0.2">
      <c r="B33" s="319">
        <f>+B30-[2]F6A!B160</f>
        <v>0</v>
      </c>
    </row>
    <row r="34" spans="1:7" x14ac:dyDescent="0.2">
      <c r="A34" s="313"/>
      <c r="B34" s="313"/>
      <c r="C34" s="313"/>
      <c r="D34" s="313"/>
      <c r="E34" s="313"/>
      <c r="F34" s="313"/>
      <c r="G34" s="313"/>
    </row>
  </sheetData>
  <mergeCells count="12">
    <mergeCell ref="G6:G7"/>
    <mergeCell ref="A34:G34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B15 B17:B30 C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'[3]Info General'!#REF!</xm:f>
          </x14:formula1>
          <x14:formula2>
            <xm:f>'[3]Info General'!#REF!</xm:f>
          </x14:formula2>
          <xm:sqref>B6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J7" sqref="J7"/>
    </sheetView>
  </sheetViews>
  <sheetFormatPr baseColWidth="10" defaultRowHeight="12.75" x14ac:dyDescent="0.2"/>
  <cols>
    <col min="1" max="1" width="71.28515625" style="283" customWidth="1"/>
    <col min="2" max="2" width="20.7109375" style="283" hidden="1" customWidth="1"/>
    <col min="3" max="3" width="16.7109375" style="283" customWidth="1"/>
    <col min="4" max="4" width="15" style="283" customWidth="1"/>
    <col min="5" max="5" width="18.5703125" style="283" customWidth="1"/>
    <col min="6" max="6" width="16.28515625" style="283" customWidth="1"/>
    <col min="7" max="8" width="16.5703125" style="283" customWidth="1"/>
    <col min="9" max="9" width="16.28515625" style="283" customWidth="1"/>
    <col min="10" max="16384" width="11.42578125" style="283"/>
  </cols>
  <sheetData>
    <row r="1" spans="1:10" ht="21" x14ac:dyDescent="0.2">
      <c r="A1" s="282" t="s">
        <v>462</v>
      </c>
      <c r="B1" s="282"/>
      <c r="C1" s="282"/>
      <c r="D1" s="282"/>
      <c r="E1" s="282"/>
      <c r="F1" s="282"/>
      <c r="G1" s="282"/>
      <c r="H1" s="282"/>
      <c r="I1" s="282"/>
    </row>
    <row r="2" spans="1:10" ht="15" x14ac:dyDescent="0.2">
      <c r="A2" s="284" t="s">
        <v>800</v>
      </c>
      <c r="B2" s="285"/>
      <c r="C2" s="285"/>
      <c r="D2" s="285"/>
      <c r="E2" s="285"/>
      <c r="F2" s="285"/>
      <c r="G2" s="285"/>
      <c r="H2" s="285"/>
      <c r="I2" s="286"/>
    </row>
    <row r="3" spans="1:10" ht="15" x14ac:dyDescent="0.2">
      <c r="A3" s="287" t="s">
        <v>463</v>
      </c>
      <c r="B3" s="288"/>
      <c r="C3" s="288"/>
      <c r="D3" s="288"/>
      <c r="E3" s="288"/>
      <c r="F3" s="288"/>
      <c r="G3" s="288"/>
      <c r="H3" s="288"/>
      <c r="I3" s="289"/>
    </row>
    <row r="4" spans="1:10" ht="15" x14ac:dyDescent="0.2">
      <c r="A4" s="320" t="s">
        <v>2</v>
      </c>
      <c r="B4" s="321"/>
      <c r="C4" s="321"/>
      <c r="D4" s="321"/>
      <c r="E4" s="321"/>
      <c r="F4" s="321"/>
      <c r="G4" s="321"/>
      <c r="H4" s="321"/>
      <c r="I4" s="322"/>
    </row>
    <row r="5" spans="1:10" ht="15" x14ac:dyDescent="0.2">
      <c r="A5" s="323" t="s">
        <v>430</v>
      </c>
      <c r="B5" s="291" t="str">
        <f>ANIO2R</f>
        <v>2015 ¹ (c)</v>
      </c>
      <c r="C5" s="291" t="str">
        <f>ANIO1R</f>
        <v>2016 ¹ (c)</v>
      </c>
      <c r="D5" s="291"/>
      <c r="E5" s="291"/>
      <c r="F5" s="291"/>
      <c r="G5" s="291"/>
      <c r="H5" s="291"/>
      <c r="I5" s="291"/>
    </row>
    <row r="6" spans="1:10" ht="30" x14ac:dyDescent="0.2">
      <c r="A6" s="324"/>
      <c r="B6" s="325"/>
      <c r="C6" s="325">
        <v>2017</v>
      </c>
      <c r="D6" s="325">
        <v>2018</v>
      </c>
      <c r="E6" s="325">
        <v>2019</v>
      </c>
      <c r="F6" s="294">
        <v>2020</v>
      </c>
      <c r="G6" s="294">
        <v>2021</v>
      </c>
      <c r="H6" s="294">
        <v>2022</v>
      </c>
      <c r="I6" s="294" t="s">
        <v>817</v>
      </c>
    </row>
    <row r="7" spans="1:10" ht="15" x14ac:dyDescent="0.2">
      <c r="A7" s="296" t="s">
        <v>801</v>
      </c>
      <c r="B7" s="326">
        <f t="shared" ref="B7:D7" si="0">SUM(B8:B19)</f>
        <v>83697332.730000004</v>
      </c>
      <c r="C7" s="297">
        <v>105388476.86999999</v>
      </c>
      <c r="D7" s="297">
        <v>108481266.06999999</v>
      </c>
      <c r="E7" s="297">
        <v>133259295.38</v>
      </c>
      <c r="F7" s="297">
        <v>128929230.22</v>
      </c>
      <c r="G7" s="297">
        <v>139388146.28</v>
      </c>
      <c r="H7" s="297">
        <v>172173719.14000002</v>
      </c>
      <c r="I7" s="297">
        <f>SUM(I8:I19)</f>
        <v>99379412.079999998</v>
      </c>
      <c r="J7" s="360"/>
    </row>
    <row r="8" spans="1:10" ht="15" x14ac:dyDescent="0.2">
      <c r="A8" s="298" t="s">
        <v>465</v>
      </c>
      <c r="B8" s="327">
        <v>12388446.619999999</v>
      </c>
      <c r="C8" s="304">
        <v>13294507.52</v>
      </c>
      <c r="D8" s="304">
        <v>13879088.199999999</v>
      </c>
      <c r="E8" s="304">
        <v>20450153.960000001</v>
      </c>
      <c r="F8" s="304">
        <v>16585880.85</v>
      </c>
      <c r="G8" s="304">
        <v>29015597.359999999</v>
      </c>
      <c r="H8" s="214">
        <v>29015597.359999999</v>
      </c>
      <c r="I8" s="214">
        <f>+'Formato 5'!F9</f>
        <v>19190543.73</v>
      </c>
    </row>
    <row r="9" spans="1:10" ht="15" x14ac:dyDescent="0.2">
      <c r="A9" s="298" t="s">
        <v>466</v>
      </c>
      <c r="B9" s="327">
        <v>0</v>
      </c>
      <c r="C9" s="304"/>
      <c r="D9" s="304">
        <v>0</v>
      </c>
      <c r="E9" s="304"/>
      <c r="F9" s="304">
        <v>0</v>
      </c>
      <c r="G9" s="304">
        <v>0</v>
      </c>
      <c r="H9" s="214">
        <v>0</v>
      </c>
      <c r="I9" s="214">
        <f>+[2]F5!F10</f>
        <v>0</v>
      </c>
    </row>
    <row r="10" spans="1:10" ht="15" x14ac:dyDescent="0.2">
      <c r="A10" s="298" t="s">
        <v>467</v>
      </c>
      <c r="B10" s="327">
        <v>1373989.48</v>
      </c>
      <c r="C10" s="304">
        <v>671902.5</v>
      </c>
      <c r="D10" s="304">
        <v>26470</v>
      </c>
      <c r="E10" s="304">
        <v>628839.75</v>
      </c>
      <c r="F10" s="304">
        <v>1024763.55</v>
      </c>
      <c r="G10" s="304">
        <v>0</v>
      </c>
      <c r="H10" s="214">
        <v>1765620.98</v>
      </c>
      <c r="I10" s="214">
        <f>+'Formato 5'!F11</f>
        <v>132181.65</v>
      </c>
    </row>
    <row r="11" spans="1:10" ht="15" x14ac:dyDescent="0.2">
      <c r="A11" s="298" t="s">
        <v>468</v>
      </c>
      <c r="B11" s="327">
        <v>6095331.25</v>
      </c>
      <c r="C11" s="304">
        <v>8932630.4399999995</v>
      </c>
      <c r="D11" s="304">
        <v>8848331.3800000008</v>
      </c>
      <c r="E11" s="304">
        <v>10878871</v>
      </c>
      <c r="F11" s="304">
        <v>11963080.390000001</v>
      </c>
      <c r="G11" s="304">
        <v>3563485.4</v>
      </c>
      <c r="H11" s="214">
        <v>3563485.4</v>
      </c>
      <c r="I11" s="214">
        <f>+'Formato 5'!F12</f>
        <v>4187580.39</v>
      </c>
    </row>
    <row r="12" spans="1:10" ht="15" x14ac:dyDescent="0.2">
      <c r="A12" s="298" t="s">
        <v>469</v>
      </c>
      <c r="B12" s="327">
        <v>660327.66</v>
      </c>
      <c r="C12" s="304">
        <v>1932429.36</v>
      </c>
      <c r="D12" s="304">
        <v>1021652.95</v>
      </c>
      <c r="E12" s="304">
        <v>4081968.43</v>
      </c>
      <c r="F12" s="304">
        <v>72893.490000000005</v>
      </c>
      <c r="G12" s="304">
        <v>19345.25</v>
      </c>
      <c r="H12" s="214">
        <v>28063.26</v>
      </c>
      <c r="I12" s="214">
        <f>+'Formato 5'!F13</f>
        <v>127937.15</v>
      </c>
    </row>
    <row r="13" spans="1:10" ht="15" x14ac:dyDescent="0.2">
      <c r="A13" s="305" t="s">
        <v>470</v>
      </c>
      <c r="B13" s="327">
        <v>1430279.98</v>
      </c>
      <c r="C13" s="304">
        <v>2654189.9500000002</v>
      </c>
      <c r="D13" s="304">
        <v>1056479.51</v>
      </c>
      <c r="E13" s="304">
        <v>2193202.04</v>
      </c>
      <c r="F13" s="304">
        <v>1156402.22</v>
      </c>
      <c r="G13" s="304">
        <v>1103861.5900000001</v>
      </c>
      <c r="H13" s="214">
        <v>1242299.01</v>
      </c>
      <c r="I13" s="214">
        <f>+'Formato 5'!F14</f>
        <v>436864.74</v>
      </c>
    </row>
    <row r="14" spans="1:10" ht="15" x14ac:dyDescent="0.2">
      <c r="A14" s="298" t="s">
        <v>802</v>
      </c>
      <c r="B14" s="327">
        <v>0</v>
      </c>
      <c r="C14" s="304"/>
      <c r="D14" s="304">
        <v>0</v>
      </c>
      <c r="E14" s="304"/>
      <c r="F14" s="304">
        <v>0</v>
      </c>
      <c r="G14" s="304">
        <v>0</v>
      </c>
      <c r="H14" s="214">
        <v>0</v>
      </c>
      <c r="I14" s="214">
        <f>+[2]F5!F15</f>
        <v>0</v>
      </c>
    </row>
    <row r="15" spans="1:10" ht="15" x14ac:dyDescent="0.2">
      <c r="A15" s="298" t="s">
        <v>472</v>
      </c>
      <c r="B15" s="327">
        <v>61748957.740000002</v>
      </c>
      <c r="C15" s="304">
        <v>77902817.099999994</v>
      </c>
      <c r="D15" s="304">
        <v>83649163.409999996</v>
      </c>
      <c r="E15" s="304">
        <v>94217704.540000007</v>
      </c>
      <c r="F15" s="304">
        <v>96447333.650000006</v>
      </c>
      <c r="G15" s="304">
        <v>93412912.049999997</v>
      </c>
      <c r="H15" s="214">
        <v>119856972.05</v>
      </c>
      <c r="I15" s="214">
        <f>+'Formato 5'!F16</f>
        <v>71989906.579999998</v>
      </c>
    </row>
    <row r="16" spans="1:10" ht="15" x14ac:dyDescent="0.2">
      <c r="A16" s="298" t="s">
        <v>473</v>
      </c>
      <c r="B16" s="327">
        <v>0</v>
      </c>
      <c r="C16" s="304"/>
      <c r="D16" s="304"/>
      <c r="E16" s="304"/>
      <c r="F16" s="304">
        <v>865066.07</v>
      </c>
      <c r="G16" s="304">
        <v>1799908.87</v>
      </c>
      <c r="H16" s="214">
        <v>2215619.37</v>
      </c>
      <c r="I16" s="214">
        <f>+'Formato 5'!F28</f>
        <v>3087643.6399999997</v>
      </c>
    </row>
    <row r="17" spans="1:10" ht="15" x14ac:dyDescent="0.2">
      <c r="A17" s="298" t="s">
        <v>803</v>
      </c>
      <c r="B17" s="327">
        <v>0</v>
      </c>
      <c r="C17" s="304"/>
      <c r="D17" s="304">
        <v>80.62</v>
      </c>
      <c r="E17" s="304"/>
      <c r="F17" s="304"/>
      <c r="G17" s="304">
        <v>0</v>
      </c>
      <c r="H17" s="214">
        <v>0</v>
      </c>
      <c r="I17" s="214">
        <f>+'Formato 5'!G34</f>
        <v>226754.2</v>
      </c>
    </row>
    <row r="18" spans="1:10" ht="15" x14ac:dyDescent="0.2">
      <c r="A18" s="298" t="s">
        <v>475</v>
      </c>
      <c r="B18" s="327">
        <v>0</v>
      </c>
      <c r="C18" s="304"/>
      <c r="D18" s="304"/>
      <c r="E18" s="304">
        <v>808555.66</v>
      </c>
      <c r="F18" s="304">
        <v>813810</v>
      </c>
      <c r="G18" s="304">
        <v>0</v>
      </c>
      <c r="H18" s="214">
        <v>14486061.710000001</v>
      </c>
      <c r="I18" s="214">
        <f>+'Formato 5'!G35</f>
        <v>0</v>
      </c>
    </row>
    <row r="19" spans="1:10" ht="15" x14ac:dyDescent="0.2">
      <c r="A19" s="298" t="s">
        <v>804</v>
      </c>
      <c r="B19" s="327">
        <v>0</v>
      </c>
      <c r="C19" s="304"/>
      <c r="D19" s="304"/>
      <c r="E19" s="304"/>
      <c r="F19" s="304">
        <v>0</v>
      </c>
      <c r="G19" s="304">
        <v>10473035.76</v>
      </c>
      <c r="H19" s="214">
        <v>0</v>
      </c>
      <c r="I19" s="214">
        <f>+[2]F5!F37</f>
        <v>0</v>
      </c>
    </row>
    <row r="20" spans="1:10" x14ac:dyDescent="0.2">
      <c r="A20" s="301"/>
      <c r="B20" s="301"/>
      <c r="C20" s="306"/>
      <c r="D20" s="306"/>
      <c r="E20" s="306"/>
      <c r="F20" s="306"/>
      <c r="G20" s="306"/>
      <c r="H20" s="306"/>
      <c r="I20" s="306"/>
    </row>
    <row r="21" spans="1:10" ht="15" x14ac:dyDescent="0.2">
      <c r="A21" s="302" t="s">
        <v>805</v>
      </c>
      <c r="B21" s="328">
        <f t="shared" ref="B21:D21" si="1">SUM(B22:B26)</f>
        <v>45527639.810000002</v>
      </c>
      <c r="C21" s="303">
        <v>105235193.92</v>
      </c>
      <c r="D21" s="303">
        <v>152377568.69999999</v>
      </c>
      <c r="E21" s="303">
        <v>65960760.43</v>
      </c>
      <c r="F21" s="303">
        <v>68040538.140000001</v>
      </c>
      <c r="G21" s="303">
        <v>61700396</v>
      </c>
      <c r="H21" s="303">
        <v>68513872</v>
      </c>
      <c r="I21" s="303">
        <f>SUM(I22:I26)</f>
        <v>43017504</v>
      </c>
    </row>
    <row r="22" spans="1:10" x14ac:dyDescent="0.2">
      <c r="A22" s="298" t="s">
        <v>477</v>
      </c>
      <c r="B22" s="327">
        <v>42065330.280000001</v>
      </c>
      <c r="C22" s="304">
        <v>46685843</v>
      </c>
      <c r="D22" s="304">
        <v>51435311</v>
      </c>
      <c r="E22" s="304">
        <v>58336365</v>
      </c>
      <c r="F22" s="304">
        <v>60130028</v>
      </c>
      <c r="G22" s="304">
        <v>61700396</v>
      </c>
      <c r="H22" s="304">
        <v>68513872</v>
      </c>
      <c r="I22" s="304">
        <f>+'Formato 5'!F45</f>
        <v>43017504</v>
      </c>
    </row>
    <row r="23" spans="1:10" x14ac:dyDescent="0.2">
      <c r="A23" s="298" t="s">
        <v>478</v>
      </c>
      <c r="B23" s="327">
        <v>0</v>
      </c>
      <c r="C23" s="304">
        <v>47314593.200000003</v>
      </c>
      <c r="D23" s="304">
        <v>68565573.030000001</v>
      </c>
      <c r="E23" s="304">
        <v>7624395.4299999997</v>
      </c>
      <c r="F23" s="304">
        <v>7910510.1399999997</v>
      </c>
      <c r="G23" s="304">
        <v>0</v>
      </c>
      <c r="H23" s="304">
        <v>0</v>
      </c>
      <c r="I23" s="304">
        <f>+'Formato 5'!F54</f>
        <v>0</v>
      </c>
    </row>
    <row r="24" spans="1:10" x14ac:dyDescent="0.2">
      <c r="A24" s="298" t="s">
        <v>479</v>
      </c>
      <c r="B24" s="327">
        <v>0</v>
      </c>
      <c r="C24" s="304"/>
      <c r="D24" s="304">
        <v>0</v>
      </c>
      <c r="E24" s="304"/>
      <c r="F24" s="304"/>
      <c r="G24" s="304">
        <v>0</v>
      </c>
      <c r="H24" s="304">
        <v>0</v>
      </c>
      <c r="I24" s="304">
        <v>0</v>
      </c>
    </row>
    <row r="25" spans="1:10" x14ac:dyDescent="0.2">
      <c r="A25" s="298" t="s">
        <v>806</v>
      </c>
      <c r="B25" s="327">
        <v>0</v>
      </c>
      <c r="C25" s="304"/>
      <c r="D25" s="304">
        <v>0</v>
      </c>
      <c r="E25" s="304"/>
      <c r="F25" s="304"/>
      <c r="G25" s="304">
        <v>0</v>
      </c>
      <c r="H25" s="304">
        <v>0</v>
      </c>
      <c r="I25" s="304">
        <v>0</v>
      </c>
    </row>
    <row r="26" spans="1:10" x14ac:dyDescent="0.2">
      <c r="A26" s="298" t="s">
        <v>481</v>
      </c>
      <c r="B26" s="327">
        <v>3462309.53</v>
      </c>
      <c r="C26" s="304">
        <v>11234757.720000001</v>
      </c>
      <c r="D26" s="304">
        <v>32376684.670000002</v>
      </c>
      <c r="E26" s="304"/>
      <c r="F26" s="304"/>
      <c r="G26" s="304">
        <v>0</v>
      </c>
      <c r="H26" s="304">
        <v>0</v>
      </c>
      <c r="I26" s="304">
        <v>0</v>
      </c>
    </row>
    <row r="27" spans="1:10" x14ac:dyDescent="0.2">
      <c r="A27" s="301"/>
      <c r="B27" s="301"/>
      <c r="C27" s="306"/>
      <c r="D27" s="306">
        <v>0</v>
      </c>
      <c r="E27" s="306"/>
      <c r="F27" s="306"/>
      <c r="G27" s="306"/>
      <c r="H27" s="306"/>
      <c r="I27" s="306"/>
    </row>
    <row r="28" spans="1:10" ht="15" x14ac:dyDescent="0.2">
      <c r="A28" s="302" t="s">
        <v>807</v>
      </c>
      <c r="B28" s="328">
        <f t="shared" ref="B28:C28" si="2">B29</f>
        <v>0</v>
      </c>
      <c r="C28" s="303">
        <v>6000000</v>
      </c>
      <c r="D28" s="303">
        <v>6000000</v>
      </c>
      <c r="E28" s="303">
        <v>0</v>
      </c>
      <c r="F28" s="303">
        <v>7000000</v>
      </c>
      <c r="G28" s="303">
        <v>8500000</v>
      </c>
      <c r="H28" s="303">
        <v>9500000</v>
      </c>
      <c r="I28" s="303">
        <f>+'Formato 5'!F68</f>
        <v>0</v>
      </c>
    </row>
    <row r="29" spans="1:10" x14ac:dyDescent="0.2">
      <c r="A29" s="298" t="s">
        <v>285</v>
      </c>
      <c r="B29" s="327">
        <v>0</v>
      </c>
      <c r="C29" s="304"/>
      <c r="D29" s="304">
        <v>6000000</v>
      </c>
      <c r="E29" s="304"/>
      <c r="F29" s="304"/>
      <c r="G29" s="304"/>
      <c r="H29" s="304"/>
      <c r="I29" s="304"/>
    </row>
    <row r="30" spans="1:10" x14ac:dyDescent="0.2">
      <c r="A30" s="301"/>
      <c r="B30" s="301"/>
      <c r="C30" s="306"/>
      <c r="D30" s="306"/>
      <c r="E30" s="306"/>
      <c r="F30" s="306"/>
      <c r="G30" s="306"/>
      <c r="H30" s="306"/>
      <c r="I30" s="306"/>
    </row>
    <row r="31" spans="1:10" ht="15" x14ac:dyDescent="0.2">
      <c r="A31" s="302" t="s">
        <v>808</v>
      </c>
      <c r="B31" s="328">
        <f t="shared" ref="B31:I31" si="3">B7+B21+B28</f>
        <v>129224972.54000001</v>
      </c>
      <c r="C31" s="303">
        <v>216623670.78999999</v>
      </c>
      <c r="D31" s="303">
        <v>266858834.76999998</v>
      </c>
      <c r="E31" s="303">
        <v>199220055.81</v>
      </c>
      <c r="F31" s="303">
        <v>203969768.36000001</v>
      </c>
      <c r="G31" s="303">
        <v>209588542.28</v>
      </c>
      <c r="H31" s="303">
        <v>250187591.14000002</v>
      </c>
      <c r="I31" s="303">
        <f t="shared" si="3"/>
        <v>142396916.07999998</v>
      </c>
      <c r="J31" s="329"/>
    </row>
    <row r="32" spans="1:10" x14ac:dyDescent="0.2">
      <c r="A32" s="301"/>
      <c r="B32" s="301"/>
      <c r="C32" s="306"/>
      <c r="D32" s="306"/>
      <c r="E32" s="306"/>
      <c r="F32" s="306"/>
      <c r="G32" s="306"/>
      <c r="H32" s="306"/>
      <c r="I32" s="306"/>
    </row>
    <row r="33" spans="1:9" ht="15" x14ac:dyDescent="0.2">
      <c r="A33" s="302" t="s">
        <v>287</v>
      </c>
      <c r="B33" s="301"/>
      <c r="C33" s="306"/>
      <c r="D33" s="306"/>
      <c r="E33" s="306"/>
      <c r="F33" s="306"/>
      <c r="G33" s="306"/>
      <c r="H33" s="306"/>
      <c r="I33" s="306"/>
    </row>
    <row r="34" spans="1:9" ht="25.5" x14ac:dyDescent="0.2">
      <c r="A34" s="309" t="s">
        <v>444</v>
      </c>
      <c r="B34" s="327">
        <v>0</v>
      </c>
      <c r="C34" s="304">
        <v>6000000</v>
      </c>
      <c r="D34" s="304">
        <v>6000000</v>
      </c>
      <c r="E34" s="304">
        <v>0</v>
      </c>
      <c r="F34" s="304">
        <v>7000000</v>
      </c>
      <c r="G34" s="304">
        <v>8500000</v>
      </c>
      <c r="H34" s="304">
        <v>9500000</v>
      </c>
      <c r="I34" s="304">
        <v>9500000</v>
      </c>
    </row>
    <row r="35" spans="1:9" ht="25.5" x14ac:dyDescent="0.2">
      <c r="A35" s="309" t="s">
        <v>483</v>
      </c>
      <c r="B35" s="327"/>
      <c r="C35" s="304"/>
      <c r="D35" s="304">
        <v>0</v>
      </c>
      <c r="E35" s="304"/>
      <c r="F35" s="304"/>
      <c r="G35" s="304"/>
      <c r="H35" s="304"/>
      <c r="I35" s="304"/>
    </row>
    <row r="36" spans="1:9" ht="15" x14ac:dyDescent="0.2">
      <c r="A36" s="302" t="s">
        <v>484</v>
      </c>
      <c r="B36" s="328">
        <f t="shared" ref="B36:D36" si="4">B34+B35</f>
        <v>0</v>
      </c>
      <c r="C36" s="303">
        <v>6000000</v>
      </c>
      <c r="D36" s="303">
        <v>6000000</v>
      </c>
      <c r="E36" s="303">
        <v>0</v>
      </c>
      <c r="F36" s="303">
        <v>7000000</v>
      </c>
      <c r="G36" s="303">
        <v>8500000</v>
      </c>
      <c r="H36" s="303">
        <v>9500000</v>
      </c>
      <c r="I36" s="303">
        <f>I34+I35</f>
        <v>9500000</v>
      </c>
    </row>
    <row r="37" spans="1:9" x14ac:dyDescent="0.2">
      <c r="A37" s="330"/>
      <c r="B37" s="330"/>
      <c r="C37" s="331"/>
      <c r="D37" s="331"/>
      <c r="E37" s="331"/>
      <c r="F37" s="331"/>
      <c r="G37" s="331"/>
      <c r="H37" s="331"/>
      <c r="I37" s="331"/>
    </row>
    <row r="38" spans="1:9" x14ac:dyDescent="0.2">
      <c r="A38" s="332"/>
    </row>
    <row r="39" spans="1:9" ht="15" x14ac:dyDescent="0.2">
      <c r="A39" s="333" t="s">
        <v>809</v>
      </c>
      <c r="B39" s="333"/>
      <c r="C39" s="333"/>
      <c r="D39" s="333"/>
      <c r="E39" s="333"/>
      <c r="F39" s="333"/>
      <c r="G39" s="333"/>
      <c r="H39" s="333"/>
      <c r="I39" s="333"/>
    </row>
    <row r="40" spans="1:9" ht="15" x14ac:dyDescent="0.2">
      <c r="A40" s="333" t="s">
        <v>810</v>
      </c>
      <c r="B40" s="333"/>
      <c r="C40" s="333"/>
      <c r="D40" s="333"/>
      <c r="E40" s="333"/>
      <c r="F40" s="333"/>
      <c r="G40" s="333"/>
      <c r="H40" s="333"/>
      <c r="I40" s="333"/>
    </row>
    <row r="43" spans="1:9" x14ac:dyDescent="0.2">
      <c r="A43" s="313"/>
      <c r="B43" s="313"/>
      <c r="C43" s="313"/>
      <c r="D43" s="313"/>
      <c r="E43" s="313"/>
      <c r="F43" s="313"/>
      <c r="G43" s="334"/>
    </row>
    <row r="44" spans="1:9" x14ac:dyDescent="0.2">
      <c r="A44" s="334"/>
      <c r="B44" s="334"/>
      <c r="C44" s="334"/>
      <c r="D44" s="334"/>
      <c r="E44" s="334"/>
      <c r="F44" s="334"/>
      <c r="G44" s="334"/>
    </row>
    <row r="45" spans="1:9" x14ac:dyDescent="0.2">
      <c r="A45" s="334"/>
      <c r="B45" s="334"/>
      <c r="C45" s="334"/>
      <c r="D45" s="334"/>
      <c r="E45" s="334"/>
      <c r="F45" s="334"/>
      <c r="G45" s="334"/>
    </row>
    <row r="46" spans="1:9" x14ac:dyDescent="0.2">
      <c r="A46" s="334"/>
      <c r="B46" s="334"/>
      <c r="C46" s="334"/>
      <c r="D46" s="334"/>
      <c r="E46" s="334"/>
      <c r="F46" s="334"/>
      <c r="G46" s="334"/>
    </row>
    <row r="47" spans="1:9" x14ac:dyDescent="0.2">
      <c r="A47" s="334"/>
      <c r="B47" s="334"/>
      <c r="C47" s="334"/>
      <c r="D47" s="334"/>
      <c r="E47" s="334"/>
      <c r="F47" s="334"/>
      <c r="G47" s="334"/>
    </row>
  </sheetData>
  <mergeCells count="8">
    <mergeCell ref="A40:I40"/>
    <mergeCell ref="A43:F43"/>
    <mergeCell ref="A1:I1"/>
    <mergeCell ref="A2:I2"/>
    <mergeCell ref="A3:I3"/>
    <mergeCell ref="A4:I4"/>
    <mergeCell ref="A5:A6"/>
    <mergeCell ref="A39:I39"/>
  </mergeCells>
  <dataValidations count="3">
    <dataValidation type="decimal" allowBlank="1" showInputMessage="1" showErrorMessage="1" sqref="B7:E36 H21:I26 F28:I28 F21:G21 F7:I7 F36:I36 F31:I31 H8:I19">
      <formula1>-1.79769313486231E+100</formula1>
      <formula2>1.79769313486231E+100</formula2>
    </dataValidation>
    <dataValidation allowBlank="1" showInputMessage="1" showErrorMessage="1" prompt="Año 1 (c)" sqref="C5:E6"/>
    <dataValidation allowBlank="1" showInputMessage="1" showErrorMessage="1" prompt="Año 2 (c)" sqref="B5:B6"/>
  </dataValidations>
  <pageMargins left="0.9055118110236221" right="0.70866141732283472" top="0.74803149606299213" bottom="0.74803149606299213" header="0.31496062992125984" footer="0.31496062992125984"/>
  <pageSetup scale="65" orientation="landscape" horizontalDpi="4294967294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'[3]Info General'!#REF!</xm:f>
          </x14:formula1>
          <x14:formula2>
            <xm:f>'[3]Info General'!#REF!</xm:f>
          </x14:formula2>
          <xm:sqref>F5:I5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H29" sqref="H29:I29"/>
    </sheetView>
  </sheetViews>
  <sheetFormatPr baseColWidth="10" defaultColWidth="0" defaultRowHeight="15" customHeight="1" zeroHeight="1" x14ac:dyDescent="0.25"/>
  <cols>
    <col min="1" max="1" width="61.85546875" customWidth="1"/>
    <col min="2" max="2" width="17.7109375" hidden="1" customWidth="1"/>
    <col min="3" max="3" width="17" customWidth="1"/>
    <col min="4" max="4" width="15" customWidth="1"/>
    <col min="5" max="5" width="13.42578125" customWidth="1"/>
    <col min="6" max="9" width="18.42578125" customWidth="1"/>
    <col min="10" max="10" width="0" hidden="1" customWidth="1"/>
    <col min="11" max="16384" width="10.85546875" hidden="1"/>
  </cols>
  <sheetData>
    <row r="1" spans="1:9" s="120" customFormat="1" ht="21" x14ac:dyDescent="0.25">
      <c r="A1" s="155" t="s">
        <v>487</v>
      </c>
      <c r="B1" s="155"/>
      <c r="C1" s="155"/>
      <c r="D1" s="155"/>
      <c r="E1" s="155"/>
      <c r="F1" s="155"/>
      <c r="G1" s="155"/>
      <c r="H1" s="155"/>
      <c r="I1" s="155"/>
    </row>
    <row r="2" spans="1:9" x14ac:dyDescent="0.25">
      <c r="A2" s="335" t="s">
        <v>811</v>
      </c>
      <c r="B2" s="336"/>
      <c r="C2" s="336"/>
      <c r="D2" s="336"/>
      <c r="E2" s="336"/>
      <c r="F2" s="336"/>
      <c r="G2" s="336"/>
      <c r="H2" s="336"/>
      <c r="I2" s="337"/>
    </row>
    <row r="3" spans="1:9" x14ac:dyDescent="0.25">
      <c r="A3" s="338" t="s">
        <v>488</v>
      </c>
      <c r="B3" s="339"/>
      <c r="C3" s="339"/>
      <c r="D3" s="339"/>
      <c r="E3" s="339"/>
      <c r="F3" s="339"/>
      <c r="G3" s="339"/>
      <c r="H3" s="339"/>
      <c r="I3" s="340"/>
    </row>
    <row r="4" spans="1:9" x14ac:dyDescent="0.25">
      <c r="A4" s="341" t="s">
        <v>2</v>
      </c>
      <c r="B4" s="342"/>
      <c r="C4" s="342"/>
      <c r="D4" s="342"/>
      <c r="E4" s="342"/>
      <c r="F4" s="342"/>
      <c r="G4" s="342"/>
      <c r="H4" s="342"/>
      <c r="I4" s="343"/>
    </row>
    <row r="5" spans="1:9" ht="15" customHeight="1" x14ac:dyDescent="0.25">
      <c r="A5" s="344" t="s">
        <v>448</v>
      </c>
      <c r="B5" s="345">
        <v>2016</v>
      </c>
      <c r="C5" s="346">
        <v>2017</v>
      </c>
      <c r="D5" s="346">
        <v>2018</v>
      </c>
      <c r="E5" s="346">
        <v>2019</v>
      </c>
      <c r="F5" s="346">
        <v>2020</v>
      </c>
      <c r="G5" s="346">
        <v>2021</v>
      </c>
      <c r="H5" s="346">
        <v>2022</v>
      </c>
      <c r="I5" s="346" t="s">
        <v>812</v>
      </c>
    </row>
    <row r="6" spans="1:9" ht="23.25" customHeight="1" x14ac:dyDescent="0.25">
      <c r="A6" s="347"/>
      <c r="B6" s="348"/>
      <c r="C6" s="349"/>
      <c r="D6" s="349"/>
      <c r="E6" s="349"/>
      <c r="F6" s="349"/>
      <c r="G6" s="349"/>
      <c r="H6" s="349"/>
      <c r="I6" s="349"/>
    </row>
    <row r="7" spans="1:9" x14ac:dyDescent="0.25">
      <c r="A7" s="121" t="s">
        <v>813</v>
      </c>
      <c r="B7" s="350">
        <f t="shared" ref="B7:G7" si="0">SUM(B8:B16)</f>
        <v>100733789.14</v>
      </c>
      <c r="C7" s="351">
        <f t="shared" si="0"/>
        <v>109640222.70000002</v>
      </c>
      <c r="D7" s="351">
        <f t="shared" si="0"/>
        <v>107158845.16999999</v>
      </c>
      <c r="E7" s="351">
        <f t="shared" si="0"/>
        <v>120027276.44999997</v>
      </c>
      <c r="F7" s="351">
        <f t="shared" si="0"/>
        <v>136639244.62</v>
      </c>
      <c r="G7" s="351">
        <f t="shared" si="0"/>
        <v>135069058.48700002</v>
      </c>
      <c r="H7" s="351">
        <f>SUM(H8:H16)</f>
        <v>168549661.87000003</v>
      </c>
      <c r="I7" s="351">
        <f>SUM(I8:I16)</f>
        <v>76799637.079999983</v>
      </c>
    </row>
    <row r="8" spans="1:9" x14ac:dyDescent="0.25">
      <c r="A8" s="109" t="s">
        <v>795</v>
      </c>
      <c r="B8" s="99">
        <f>6368847.76+32938390.51</f>
        <v>39307238.270000003</v>
      </c>
      <c r="C8" s="352">
        <v>44359629.130000003</v>
      </c>
      <c r="D8" s="352">
        <v>63727377.039999999</v>
      </c>
      <c r="E8" s="352">
        <v>63445379.159999996</v>
      </c>
      <c r="F8" s="352">
        <v>72871376.370000005</v>
      </c>
      <c r="G8" s="352">
        <v>81240104.989999995</v>
      </c>
      <c r="H8" s="352">
        <f>+[2]F6A!E11</f>
        <v>86493780.49000001</v>
      </c>
      <c r="I8" s="352">
        <f>+'Formato 6a'!E10</f>
        <v>38966915.310000002</v>
      </c>
    </row>
    <row r="9" spans="1:9" x14ac:dyDescent="0.25">
      <c r="A9" s="109" t="s">
        <v>796</v>
      </c>
      <c r="B9" s="99">
        <f>4282932.32+7639497.46</f>
        <v>11922429.780000001</v>
      </c>
      <c r="C9" s="352">
        <v>14845549.869999999</v>
      </c>
      <c r="D9" s="352">
        <v>8507366.8399999999</v>
      </c>
      <c r="E9" s="352">
        <v>9949726.5199999996</v>
      </c>
      <c r="F9" s="352">
        <v>13723575.439999999</v>
      </c>
      <c r="G9" s="352">
        <v>12450494.640000001</v>
      </c>
      <c r="H9" s="352">
        <f>+[2]F6A!E19</f>
        <v>19116347.620000005</v>
      </c>
      <c r="I9" s="352">
        <f>+'Formato 6a'!E18</f>
        <v>8454281.2799999993</v>
      </c>
    </row>
    <row r="10" spans="1:9" x14ac:dyDescent="0.25">
      <c r="A10" s="109" t="s">
        <v>452</v>
      </c>
      <c r="B10" s="99">
        <f>14185795.99+8964010.39</f>
        <v>23149806.380000003</v>
      </c>
      <c r="C10" s="352">
        <v>22846738.649999999</v>
      </c>
      <c r="D10" s="352">
        <v>12944291.91</v>
      </c>
      <c r="E10" s="352">
        <v>18629076.690000001</v>
      </c>
      <c r="F10" s="352">
        <v>24226140.870000001</v>
      </c>
      <c r="G10" s="352">
        <v>12804482.800000001</v>
      </c>
      <c r="H10" s="352">
        <f>+[2]F6A!E29</f>
        <v>18944533.829999998</v>
      </c>
      <c r="I10" s="352">
        <f>+'Formato 6a'!E28</f>
        <v>12729239.33</v>
      </c>
    </row>
    <row r="11" spans="1:9" x14ac:dyDescent="0.25">
      <c r="A11" s="109" t="s">
        <v>453</v>
      </c>
      <c r="B11" s="99">
        <f>13889436.78+1218341.43</f>
        <v>15107778.209999999</v>
      </c>
      <c r="C11" s="352">
        <v>18626991.739999998</v>
      </c>
      <c r="D11" s="352">
        <v>13042326.32</v>
      </c>
      <c r="E11" s="352">
        <v>15613723.18</v>
      </c>
      <c r="F11" s="352">
        <v>18827237.899999999</v>
      </c>
      <c r="G11" s="352">
        <v>16522839.51</v>
      </c>
      <c r="H11" s="352">
        <f>+[2]F6A!E39</f>
        <v>21379704.630000003</v>
      </c>
      <c r="I11" s="352">
        <f>+'Formato 6a'!E38</f>
        <v>9057649.5999999996</v>
      </c>
    </row>
    <row r="12" spans="1:9" x14ac:dyDescent="0.25">
      <c r="A12" s="109" t="s">
        <v>797</v>
      </c>
      <c r="B12" s="99">
        <f>2299011.64+371571.17</f>
        <v>2670582.81</v>
      </c>
      <c r="C12" s="352">
        <v>358447.01</v>
      </c>
      <c r="D12" s="352">
        <v>1210304.3400000001</v>
      </c>
      <c r="E12" s="352">
        <v>2746176.58</v>
      </c>
      <c r="F12" s="352">
        <v>2425473.16</v>
      </c>
      <c r="G12" s="352">
        <v>3782859.0469999998</v>
      </c>
      <c r="H12" s="352">
        <f>+[2]F6A!E49</f>
        <v>1925707.15</v>
      </c>
      <c r="I12" s="352">
        <f>+'Formato 6a'!E48</f>
        <v>308243.57</v>
      </c>
    </row>
    <row r="13" spans="1:9" x14ac:dyDescent="0.25">
      <c r="A13" s="109" t="s">
        <v>455</v>
      </c>
      <c r="B13" s="99">
        <f>2362853.79+116542.52</f>
        <v>2479396.31</v>
      </c>
      <c r="C13" s="352">
        <v>2348824.65</v>
      </c>
      <c r="D13" s="352">
        <v>1459383.72</v>
      </c>
      <c r="E13" s="352">
        <v>2717020.58</v>
      </c>
      <c r="F13" s="352">
        <v>3507040.88</v>
      </c>
      <c r="G13" s="352">
        <v>1107525.29</v>
      </c>
      <c r="H13" s="352">
        <f>+[2]F6A!E59</f>
        <v>9032136.9299999997</v>
      </c>
      <c r="I13" s="352">
        <f>+'Formato 6a'!E58</f>
        <v>1450425.32</v>
      </c>
    </row>
    <row r="14" spans="1:9" x14ac:dyDescent="0.25">
      <c r="A14" s="109" t="s">
        <v>456</v>
      </c>
      <c r="B14" s="99"/>
      <c r="C14" s="352"/>
      <c r="D14" s="352">
        <v>0</v>
      </c>
      <c r="E14" s="352">
        <v>0</v>
      </c>
      <c r="F14" s="352">
        <v>0</v>
      </c>
      <c r="G14" s="352">
        <v>0</v>
      </c>
      <c r="H14" s="352"/>
      <c r="I14" s="352">
        <v>0</v>
      </c>
    </row>
    <row r="15" spans="1:9" x14ac:dyDescent="0.25">
      <c r="A15" s="109" t="s">
        <v>457</v>
      </c>
      <c r="B15" s="99"/>
      <c r="C15" s="352">
        <v>128750</v>
      </c>
      <c r="D15" s="352">
        <v>135000</v>
      </c>
      <c r="E15" s="352">
        <v>763023.74</v>
      </c>
      <c r="F15" s="352">
        <v>1058400</v>
      </c>
      <c r="G15" s="352">
        <v>65000</v>
      </c>
      <c r="H15" s="352">
        <f>+[2]F6A!E72</f>
        <v>2978098.22</v>
      </c>
      <c r="I15" s="352">
        <f>+'Formato 6a'!E71</f>
        <v>91000</v>
      </c>
    </row>
    <row r="16" spans="1:9" x14ac:dyDescent="0.25">
      <c r="A16" s="109" t="s">
        <v>458</v>
      </c>
      <c r="B16" s="99">
        <v>6096557.3799999999</v>
      </c>
      <c r="C16" s="352">
        <v>6125291.6500000004</v>
      </c>
      <c r="D16" s="352">
        <v>6132795</v>
      </c>
      <c r="E16" s="352">
        <v>6163150</v>
      </c>
      <c r="F16" s="352">
        <v>0</v>
      </c>
      <c r="G16" s="352">
        <v>7095752.21</v>
      </c>
      <c r="H16" s="352">
        <f>+[2]F6A!E76</f>
        <v>8679353</v>
      </c>
      <c r="I16" s="352">
        <f>+'Formato 6a'!E75</f>
        <v>5741882.6699999999</v>
      </c>
    </row>
    <row r="17" spans="1:9" x14ac:dyDescent="0.25">
      <c r="A17" s="72"/>
      <c r="B17" s="72"/>
      <c r="C17" s="353"/>
      <c r="D17" s="353"/>
      <c r="E17" s="353"/>
      <c r="F17" s="353"/>
      <c r="G17" s="353"/>
      <c r="H17" s="353"/>
      <c r="I17" s="353"/>
    </row>
    <row r="18" spans="1:9" x14ac:dyDescent="0.25">
      <c r="A18" s="80" t="s">
        <v>814</v>
      </c>
      <c r="B18" s="98">
        <f t="shared" ref="B18:E18" si="1">SUM(B19:B27)</f>
        <v>64455781.640000001</v>
      </c>
      <c r="C18" s="354">
        <f t="shared" si="1"/>
        <v>77426825.730000004</v>
      </c>
      <c r="D18" s="354">
        <f t="shared" si="1"/>
        <v>115694187.78999999</v>
      </c>
      <c r="E18" s="354">
        <f t="shared" si="1"/>
        <v>66128038.069999993</v>
      </c>
      <c r="F18" s="354">
        <f t="shared" ref="F18:G18" si="2">SUM(F19:F27)</f>
        <v>80512389.019999996</v>
      </c>
      <c r="G18" s="354">
        <f t="shared" si="2"/>
        <v>72568580.069999993</v>
      </c>
      <c r="H18" s="354">
        <f>SUM(H19:H27)</f>
        <v>69606570.929999992</v>
      </c>
      <c r="I18" s="354">
        <f>SUM(I19:I27)</f>
        <v>43661921.160000004</v>
      </c>
    </row>
    <row r="19" spans="1:9" x14ac:dyDescent="0.25">
      <c r="A19" s="109" t="s">
        <v>795</v>
      </c>
      <c r="B19" s="99">
        <f>57927141.05-B8</f>
        <v>18619902.779999994</v>
      </c>
      <c r="C19" s="352">
        <v>17900484.170000002</v>
      </c>
      <c r="D19" s="352">
        <v>4427570.6500000004</v>
      </c>
      <c r="E19" s="352">
        <v>5566431.6100000003</v>
      </c>
      <c r="F19" s="352">
        <v>7654311.5</v>
      </c>
      <c r="G19" s="352">
        <v>8402611.7799999993</v>
      </c>
      <c r="H19" s="352">
        <f>+[2]F6A!E86</f>
        <v>11562237.65</v>
      </c>
      <c r="I19" s="352">
        <f>+'Formato 6a'!E85</f>
        <v>9261074.3100000005</v>
      </c>
    </row>
    <row r="20" spans="1:9" x14ac:dyDescent="0.25">
      <c r="A20" s="109" t="s">
        <v>796</v>
      </c>
      <c r="B20" s="99">
        <f>19068645.71-B9</f>
        <v>7146215.9299999997</v>
      </c>
      <c r="C20" s="352">
        <v>10943394.08</v>
      </c>
      <c r="D20" s="352">
        <v>12636227.58</v>
      </c>
      <c r="E20" s="352">
        <v>9410865.2400000002</v>
      </c>
      <c r="F20" s="352">
        <v>11477066.23</v>
      </c>
      <c r="G20" s="352">
        <v>15526190.58</v>
      </c>
      <c r="H20" s="352">
        <f>+[2]F6A!E94</f>
        <v>14310430.390000001</v>
      </c>
      <c r="I20" s="352">
        <f>+'Formato 6a'!E93</f>
        <v>6922881.4699999997</v>
      </c>
    </row>
    <row r="21" spans="1:9" x14ac:dyDescent="0.25">
      <c r="A21" s="109" t="s">
        <v>452</v>
      </c>
      <c r="B21" s="99">
        <f>33258282.66-B10</f>
        <v>10108476.279999997</v>
      </c>
      <c r="C21" s="352">
        <v>10220878.75</v>
      </c>
      <c r="D21" s="352">
        <v>19238879.84</v>
      </c>
      <c r="E21" s="352">
        <v>16145044</v>
      </c>
      <c r="F21" s="352">
        <v>10483982.92</v>
      </c>
      <c r="G21" s="352">
        <v>11976286.67</v>
      </c>
      <c r="H21" s="352">
        <f>+[2]F6A!E104</f>
        <v>14681874.829999998</v>
      </c>
      <c r="I21" s="352">
        <f>+'Formato 6a'!E103</f>
        <v>8013271.8200000003</v>
      </c>
    </row>
    <row r="22" spans="1:9" x14ac:dyDescent="0.25">
      <c r="A22" s="109" t="s">
        <v>453</v>
      </c>
      <c r="B22" s="99">
        <f>16637423.04-B11</f>
        <v>1529644.83</v>
      </c>
      <c r="C22" s="352">
        <v>3114685.51</v>
      </c>
      <c r="D22" s="352">
        <v>10951691.449999999</v>
      </c>
      <c r="E22" s="352">
        <v>7520150.3700000001</v>
      </c>
      <c r="F22" s="352">
        <v>19118662.23</v>
      </c>
      <c r="G22" s="352">
        <v>9534021.1600000001</v>
      </c>
      <c r="H22" s="352">
        <f>+[2]F6A!E114</f>
        <v>12733052.379999999</v>
      </c>
      <c r="I22" s="352">
        <f>+'Formato 6a'!E113</f>
        <v>4083977.41</v>
      </c>
    </row>
    <row r="23" spans="1:9" x14ac:dyDescent="0.25">
      <c r="A23" s="109" t="s">
        <v>797</v>
      </c>
      <c r="B23" s="99">
        <f>4474202.23-B12</f>
        <v>1803619.4200000004</v>
      </c>
      <c r="C23" s="352">
        <v>4823756</v>
      </c>
      <c r="D23" s="352">
        <v>5072842.99</v>
      </c>
      <c r="E23" s="352">
        <v>4308265.37</v>
      </c>
      <c r="F23" s="352">
        <v>0</v>
      </c>
      <c r="G23" s="352">
        <v>1780540.8</v>
      </c>
      <c r="H23" s="352">
        <f>+[2]F6A!E124</f>
        <v>0</v>
      </c>
      <c r="I23" s="352">
        <f>+'Formato 6a'!E123</f>
        <v>0</v>
      </c>
    </row>
    <row r="24" spans="1:9" x14ac:dyDescent="0.25">
      <c r="A24" s="109" t="s">
        <v>455</v>
      </c>
      <c r="B24" s="99">
        <f>27727318.71-B13</f>
        <v>25247922.400000002</v>
      </c>
      <c r="C24" s="352">
        <v>28765542.93</v>
      </c>
      <c r="D24" s="352">
        <v>62778675.280000001</v>
      </c>
      <c r="E24" s="352">
        <v>23177281.48</v>
      </c>
      <c r="F24" s="352">
        <v>31778366.140000001</v>
      </c>
      <c r="G24" s="352">
        <v>25348929.079999998</v>
      </c>
      <c r="H24" s="352">
        <f>+[2]F6A!E134</f>
        <v>15621725.800000001</v>
      </c>
      <c r="I24" s="352">
        <f>+'Formato 6a'!E133</f>
        <v>15380716.15</v>
      </c>
    </row>
    <row r="25" spans="1:9" x14ac:dyDescent="0.25">
      <c r="A25" s="109" t="s">
        <v>456</v>
      </c>
      <c r="B25" s="99"/>
      <c r="C25" s="352"/>
      <c r="D25" s="352">
        <v>0</v>
      </c>
      <c r="E25" s="352">
        <v>0</v>
      </c>
      <c r="F25" s="352">
        <v>0</v>
      </c>
      <c r="G25" s="352">
        <v>0</v>
      </c>
      <c r="H25" s="352">
        <f>+[2]F6A!E17</f>
        <v>0</v>
      </c>
      <c r="I25" s="352">
        <v>0</v>
      </c>
    </row>
    <row r="26" spans="1:9" x14ac:dyDescent="0.25">
      <c r="A26" s="109" t="s">
        <v>460</v>
      </c>
      <c r="B26" s="99"/>
      <c r="C26" s="352">
        <v>1658084.29</v>
      </c>
      <c r="D26" s="352">
        <v>588300</v>
      </c>
      <c r="E26" s="352">
        <v>0</v>
      </c>
      <c r="F26" s="352">
        <v>0</v>
      </c>
      <c r="G26" s="352">
        <v>0</v>
      </c>
      <c r="H26" s="352">
        <f>+[2]F6A!E147</f>
        <v>697249.88</v>
      </c>
      <c r="I26" s="352">
        <f>+'Formato 6a'!E146</f>
        <v>0</v>
      </c>
    </row>
    <row r="27" spans="1:9" x14ac:dyDescent="0.25">
      <c r="A27" s="109" t="s">
        <v>458</v>
      </c>
      <c r="B27" s="99"/>
      <c r="C27" s="352"/>
      <c r="D27" s="352">
        <v>0</v>
      </c>
      <c r="E27" s="352">
        <v>0</v>
      </c>
      <c r="F27" s="352">
        <v>0</v>
      </c>
      <c r="G27" s="352">
        <v>0</v>
      </c>
      <c r="H27" s="352">
        <f>+[2]F6A!E151</f>
        <v>0</v>
      </c>
      <c r="I27" s="352">
        <f>+'Formato 6a'!E150</f>
        <v>0</v>
      </c>
    </row>
    <row r="28" spans="1:9" x14ac:dyDescent="0.25">
      <c r="A28" s="72"/>
      <c r="B28" s="72"/>
      <c r="C28" s="353"/>
      <c r="D28" s="353"/>
      <c r="E28" s="353"/>
      <c r="F28" s="353"/>
      <c r="G28" s="353"/>
      <c r="H28" s="353"/>
      <c r="I28" s="353"/>
    </row>
    <row r="29" spans="1:9" x14ac:dyDescent="0.25">
      <c r="A29" s="80" t="s">
        <v>815</v>
      </c>
      <c r="B29" s="99">
        <f t="shared" ref="B29:G29" si="3">B7+B18</f>
        <v>165189570.78</v>
      </c>
      <c r="C29" s="352">
        <f t="shared" si="3"/>
        <v>187067048.43000001</v>
      </c>
      <c r="D29" s="352">
        <f t="shared" si="3"/>
        <v>222853032.95999998</v>
      </c>
      <c r="E29" s="352">
        <f t="shared" si="3"/>
        <v>186155314.51999998</v>
      </c>
      <c r="F29" s="352">
        <f t="shared" si="3"/>
        <v>217151633.63999999</v>
      </c>
      <c r="G29" s="352">
        <f t="shared" si="3"/>
        <v>207637638.55700001</v>
      </c>
      <c r="H29" s="352">
        <f>H7+H18</f>
        <v>238156232.80000001</v>
      </c>
      <c r="I29" s="352">
        <f>I7+I18</f>
        <v>120461558.23999998</v>
      </c>
    </row>
    <row r="30" spans="1:9" x14ac:dyDescent="0.25">
      <c r="A30" s="106"/>
      <c r="B30" s="106"/>
      <c r="C30" s="106"/>
      <c r="D30" s="106"/>
      <c r="E30" s="106"/>
      <c r="F30" s="106"/>
      <c r="G30" s="106"/>
      <c r="H30" s="106"/>
      <c r="I30" s="106"/>
    </row>
    <row r="31" spans="1:9" ht="6" customHeight="1" x14ac:dyDescent="0.25">
      <c r="A31" s="355"/>
      <c r="B31" s="355"/>
      <c r="C31" s="355"/>
      <c r="D31" s="355"/>
      <c r="E31" s="355"/>
      <c r="F31" s="355"/>
      <c r="G31" s="355"/>
      <c r="H31" s="355"/>
      <c r="I31" s="355"/>
    </row>
    <row r="32" spans="1:9" x14ac:dyDescent="0.25">
      <c r="A32" s="356" t="s">
        <v>809</v>
      </c>
      <c r="B32" s="356"/>
      <c r="C32" s="356"/>
      <c r="D32" s="356"/>
      <c r="E32" s="356"/>
      <c r="F32" s="356"/>
      <c r="G32" s="356"/>
      <c r="H32" s="356"/>
      <c r="I32" s="356"/>
    </row>
    <row r="33" spans="1:9" x14ac:dyDescent="0.25">
      <c r="A33" s="356" t="s">
        <v>810</v>
      </c>
      <c r="B33" s="356"/>
      <c r="C33" s="356"/>
      <c r="D33" s="356"/>
      <c r="E33" s="356"/>
      <c r="F33" s="356"/>
      <c r="G33" s="356"/>
      <c r="H33" s="356"/>
      <c r="I33" s="356"/>
    </row>
    <row r="34" spans="1:9" x14ac:dyDescent="0.25">
      <c r="A34" s="355"/>
      <c r="B34" s="355"/>
      <c r="C34" s="355"/>
      <c r="D34" s="355"/>
      <c r="E34" s="355"/>
      <c r="F34" s="355"/>
      <c r="G34" s="355"/>
      <c r="H34" s="355"/>
      <c r="I34" s="355"/>
    </row>
    <row r="35" spans="1:9" x14ac:dyDescent="0.25">
      <c r="A35" s="313"/>
      <c r="B35" s="313"/>
      <c r="C35" s="313"/>
      <c r="D35" s="313"/>
      <c r="E35" s="313"/>
      <c r="F35" s="313"/>
      <c r="G35" s="313"/>
      <c r="H35" s="313"/>
      <c r="I35" s="313"/>
    </row>
    <row r="36" spans="1:9" x14ac:dyDescent="0.25">
      <c r="A36" s="355"/>
      <c r="B36" s="355"/>
      <c r="C36" s="355"/>
      <c r="D36" s="355"/>
      <c r="E36" s="355"/>
      <c r="F36" s="355"/>
      <c r="G36" s="355"/>
      <c r="H36" s="355"/>
      <c r="I36" s="355"/>
    </row>
    <row r="37" spans="1:9" x14ac:dyDescent="0.25">
      <c r="A37" s="25"/>
    </row>
    <row r="38" spans="1:9" ht="9.75" customHeight="1" x14ac:dyDescent="0.25">
      <c r="A38" s="356"/>
      <c r="B38" s="356"/>
      <c r="C38" s="356"/>
      <c r="D38" s="356"/>
      <c r="E38" s="356"/>
      <c r="F38" s="356"/>
      <c r="G38" s="356"/>
      <c r="H38" s="356"/>
      <c r="I38" s="356"/>
    </row>
    <row r="39" spans="1:9" x14ac:dyDescent="0.25">
      <c r="A39" s="356"/>
      <c r="B39" s="356"/>
      <c r="C39" s="356"/>
      <c r="D39" s="356"/>
      <c r="E39" s="356"/>
      <c r="F39" s="356"/>
      <c r="G39" s="356"/>
      <c r="H39" s="356"/>
      <c r="I39" s="356"/>
    </row>
  </sheetData>
  <mergeCells count="17">
    <mergeCell ref="H5:H6"/>
    <mergeCell ref="A32:I32"/>
    <mergeCell ref="A33:I33"/>
    <mergeCell ref="A35:I35"/>
    <mergeCell ref="A38:I38"/>
    <mergeCell ref="A39:I39"/>
    <mergeCell ref="I5:I6"/>
    <mergeCell ref="A1:I1"/>
    <mergeCell ref="A2:I2"/>
    <mergeCell ref="A3:I3"/>
    <mergeCell ref="A4:I4"/>
    <mergeCell ref="A5:A6"/>
    <mergeCell ref="C5:C6"/>
    <mergeCell ref="D5:D6"/>
    <mergeCell ref="E5:E6"/>
    <mergeCell ref="F5:F6"/>
    <mergeCell ref="G5:G6"/>
  </mergeCells>
  <dataValidations count="4">
    <dataValidation type="decimal" allowBlank="1" showInputMessage="1" showErrorMessage="1" sqref="B7:H29 I7 I18 I29">
      <formula1>-1.79769313486231E+100</formula1>
      <formula2>1.79769313486231E+100</formula2>
    </dataValidation>
    <dataValidation allowBlank="1" showInputMessage="1" showErrorMessage="1" prompt="Año 1 (c)" sqref="D5:D6"/>
    <dataValidation allowBlank="1" showInputMessage="1" showErrorMessage="1" prompt="Año 2 (c)" sqref="C5:C6"/>
    <dataValidation allowBlank="1" showInputMessage="1" showErrorMessage="1" prompt="Año 3 (c)" sqref="B5:B6"/>
  </dataValidations>
  <pageMargins left="0.70866141732283472" right="0.70866141732283472" top="0.74803149606299213" bottom="0.74803149606299213" header="0.31496062992125984" footer="0.31496062992125984"/>
  <pageSetup scale="70" orientation="landscape" horizontalDpi="4294967293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9" workbookViewId="0">
      <selection activeCell="J73" sqref="J73"/>
    </sheetView>
  </sheetViews>
  <sheetFormatPr baseColWidth="10" defaultRowHeight="15" x14ac:dyDescent="0.25"/>
  <cols>
    <col min="1" max="1" width="68.28515625" style="91" customWidth="1"/>
    <col min="2" max="2" width="17" customWidth="1"/>
    <col min="3" max="3" width="16" customWidth="1"/>
    <col min="4" max="4" width="16.42578125" customWidth="1"/>
    <col min="5" max="5" width="12.28515625" customWidth="1"/>
    <col min="6" max="6" width="14.42578125" customWidth="1"/>
  </cols>
  <sheetData>
    <row r="1" spans="1:6" ht="21" x14ac:dyDescent="0.25">
      <c r="A1" s="140" t="s">
        <v>491</v>
      </c>
      <c r="B1" s="140"/>
      <c r="C1" s="140"/>
      <c r="D1" s="140"/>
      <c r="E1" s="140"/>
      <c r="F1" s="140"/>
    </row>
    <row r="2" spans="1:6" x14ac:dyDescent="0.25">
      <c r="A2" s="335" t="s">
        <v>811</v>
      </c>
      <c r="B2" s="336"/>
      <c r="C2" s="336"/>
      <c r="D2" s="336"/>
      <c r="E2" s="336"/>
      <c r="F2" s="337"/>
    </row>
    <row r="3" spans="1:6" x14ac:dyDescent="0.25">
      <c r="A3" s="341" t="s">
        <v>492</v>
      </c>
      <c r="B3" s="342"/>
      <c r="C3" s="342"/>
      <c r="D3" s="342"/>
      <c r="E3" s="342"/>
      <c r="F3" s="343"/>
    </row>
    <row r="4" spans="1:6" ht="45" x14ac:dyDescent="0.25">
      <c r="A4" s="201"/>
      <c r="B4" s="201" t="s">
        <v>493</v>
      </c>
      <c r="C4" s="201" t="s">
        <v>494</v>
      </c>
      <c r="D4" s="201" t="s">
        <v>495</v>
      </c>
      <c r="E4" s="201" t="s">
        <v>496</v>
      </c>
      <c r="F4" s="201" t="s">
        <v>497</v>
      </c>
    </row>
    <row r="5" spans="1:6" x14ac:dyDescent="0.25">
      <c r="A5" s="6" t="s">
        <v>498</v>
      </c>
      <c r="B5" s="18"/>
      <c r="C5" s="18"/>
      <c r="D5" s="18"/>
      <c r="E5" s="18"/>
      <c r="F5" s="18"/>
    </row>
    <row r="6" spans="1:6" ht="30" x14ac:dyDescent="0.25">
      <c r="A6" s="23" t="s">
        <v>499</v>
      </c>
      <c r="B6" s="99"/>
      <c r="C6" s="99"/>
      <c r="D6" s="99"/>
      <c r="E6" s="99"/>
      <c r="F6" s="99"/>
    </row>
    <row r="7" spans="1:6" x14ac:dyDescent="0.25">
      <c r="A7" s="23" t="s">
        <v>500</v>
      </c>
      <c r="B7" s="99"/>
      <c r="C7" s="99"/>
      <c r="D7" s="99"/>
      <c r="E7" s="99"/>
      <c r="F7" s="99"/>
    </row>
    <row r="8" spans="1:6" x14ac:dyDescent="0.25">
      <c r="A8" s="31"/>
      <c r="B8" s="72"/>
      <c r="C8" s="72"/>
      <c r="D8" s="72"/>
      <c r="E8" s="72"/>
      <c r="F8" s="72"/>
    </row>
    <row r="9" spans="1:6" x14ac:dyDescent="0.25">
      <c r="A9" s="6" t="s">
        <v>501</v>
      </c>
      <c r="B9" s="72"/>
      <c r="C9" s="72"/>
      <c r="D9" s="72"/>
      <c r="E9" s="72"/>
      <c r="F9" s="72"/>
    </row>
    <row r="10" spans="1:6" x14ac:dyDescent="0.25">
      <c r="A10" s="23" t="s">
        <v>502</v>
      </c>
      <c r="B10" s="99"/>
      <c r="C10" s="99"/>
      <c r="D10" s="99"/>
      <c r="E10" s="99"/>
      <c r="F10" s="99"/>
    </row>
    <row r="11" spans="1:6" x14ac:dyDescent="0.25">
      <c r="A11" s="39" t="s">
        <v>503</v>
      </c>
      <c r="B11" s="99"/>
      <c r="C11" s="99"/>
      <c r="D11" s="99"/>
      <c r="E11" s="99"/>
      <c r="F11" s="99"/>
    </row>
    <row r="12" spans="1:6" x14ac:dyDescent="0.25">
      <c r="A12" s="39" t="s">
        <v>504</v>
      </c>
      <c r="B12" s="99"/>
      <c r="C12" s="99"/>
      <c r="D12" s="99"/>
      <c r="E12" s="99"/>
      <c r="F12" s="99"/>
    </row>
    <row r="13" spans="1:6" x14ac:dyDescent="0.25">
      <c r="A13" s="39" t="s">
        <v>505</v>
      </c>
      <c r="B13" s="99"/>
      <c r="C13" s="99"/>
      <c r="D13" s="99"/>
      <c r="E13" s="99"/>
      <c r="F13" s="99"/>
    </row>
    <row r="14" spans="1:6" x14ac:dyDescent="0.25">
      <c r="A14" s="23" t="s">
        <v>506</v>
      </c>
      <c r="B14" s="99"/>
      <c r="C14" s="99"/>
      <c r="D14" s="99"/>
      <c r="E14" s="99"/>
      <c r="F14" s="99"/>
    </row>
    <row r="15" spans="1:6" x14ac:dyDescent="0.25">
      <c r="A15" s="39" t="s">
        <v>503</v>
      </c>
      <c r="B15" s="99"/>
      <c r="C15" s="99"/>
      <c r="D15" s="99"/>
      <c r="E15" s="99"/>
      <c r="F15" s="99"/>
    </row>
    <row r="16" spans="1:6" x14ac:dyDescent="0.25">
      <c r="A16" s="39" t="s">
        <v>504</v>
      </c>
      <c r="B16" s="99"/>
      <c r="C16" s="99"/>
      <c r="D16" s="99"/>
      <c r="E16" s="99"/>
      <c r="F16" s="99"/>
    </row>
    <row r="17" spans="1:6" x14ac:dyDescent="0.25">
      <c r="A17" s="39" t="s">
        <v>505</v>
      </c>
      <c r="B17" s="99"/>
      <c r="C17" s="99"/>
      <c r="D17" s="99"/>
      <c r="E17" s="99"/>
      <c r="F17" s="99"/>
    </row>
    <row r="18" spans="1:6" x14ac:dyDescent="0.25">
      <c r="A18" s="23" t="s">
        <v>507</v>
      </c>
      <c r="B18" s="357"/>
      <c r="C18" s="99"/>
      <c r="D18" s="99"/>
      <c r="E18" s="99"/>
      <c r="F18" s="99"/>
    </row>
    <row r="19" spans="1:6" x14ac:dyDescent="0.25">
      <c r="A19" s="23" t="s">
        <v>508</v>
      </c>
      <c r="B19" s="99"/>
      <c r="C19" s="99"/>
      <c r="D19" s="99"/>
      <c r="E19" s="99"/>
      <c r="F19" s="99"/>
    </row>
    <row r="20" spans="1:6" x14ac:dyDescent="0.25">
      <c r="A20" s="23" t="s">
        <v>509</v>
      </c>
      <c r="B20" s="358"/>
      <c r="C20" s="358"/>
      <c r="D20" s="358"/>
      <c r="E20" s="358"/>
      <c r="F20" s="358"/>
    </row>
    <row r="21" spans="1:6" x14ac:dyDescent="0.25">
      <c r="A21" s="23" t="s">
        <v>510</v>
      </c>
      <c r="B21" s="358"/>
      <c r="C21" s="358"/>
      <c r="D21" s="358"/>
      <c r="E21" s="358"/>
      <c r="F21" s="358"/>
    </row>
    <row r="22" spans="1:6" x14ac:dyDescent="0.25">
      <c r="A22" s="138" t="s">
        <v>511</v>
      </c>
      <c r="B22" s="358"/>
      <c r="C22" s="358"/>
      <c r="D22" s="358"/>
      <c r="E22" s="358"/>
      <c r="F22" s="358"/>
    </row>
    <row r="23" spans="1:6" x14ac:dyDescent="0.25">
      <c r="A23" s="138" t="s">
        <v>512</v>
      </c>
      <c r="B23" s="358"/>
      <c r="C23" s="358"/>
      <c r="D23" s="358"/>
      <c r="E23" s="358"/>
      <c r="F23" s="358"/>
    </row>
    <row r="24" spans="1:6" x14ac:dyDescent="0.25">
      <c r="A24" s="138" t="s">
        <v>513</v>
      </c>
      <c r="B24" s="359"/>
      <c r="C24" s="99"/>
      <c r="D24" s="99"/>
      <c r="E24" s="99"/>
      <c r="F24" s="99"/>
    </row>
    <row r="25" spans="1:6" x14ac:dyDescent="0.25">
      <c r="A25" s="23" t="s">
        <v>514</v>
      </c>
      <c r="B25" s="359"/>
      <c r="C25" s="99"/>
      <c r="D25" s="99"/>
      <c r="E25" s="99"/>
      <c r="F25" s="99"/>
    </row>
    <row r="26" spans="1:6" x14ac:dyDescent="0.25">
      <c r="A26" s="31"/>
      <c r="B26" s="72"/>
      <c r="C26" s="72"/>
      <c r="D26" s="72"/>
      <c r="E26" s="72"/>
      <c r="F26" s="72"/>
    </row>
    <row r="27" spans="1:6" x14ac:dyDescent="0.25">
      <c r="A27" s="6" t="s">
        <v>515</v>
      </c>
      <c r="B27" s="72"/>
      <c r="C27" s="72"/>
      <c r="D27" s="72"/>
      <c r="E27" s="72"/>
      <c r="F27" s="72"/>
    </row>
    <row r="28" spans="1:6" x14ac:dyDescent="0.25">
      <c r="A28" s="23" t="s">
        <v>516</v>
      </c>
      <c r="B28" s="99"/>
      <c r="C28" s="99"/>
      <c r="D28" s="99"/>
      <c r="E28" s="99"/>
      <c r="F28" s="99"/>
    </row>
    <row r="29" spans="1:6" x14ac:dyDescent="0.25">
      <c r="A29" s="31"/>
      <c r="B29" s="72"/>
      <c r="C29" s="72"/>
      <c r="D29" s="72"/>
      <c r="E29" s="72"/>
      <c r="F29" s="72"/>
    </row>
    <row r="30" spans="1:6" x14ac:dyDescent="0.25">
      <c r="A30" s="6" t="s">
        <v>517</v>
      </c>
      <c r="B30" s="72"/>
      <c r="C30" s="72"/>
      <c r="D30" s="72"/>
      <c r="E30" s="72"/>
      <c r="F30" s="72"/>
    </row>
    <row r="31" spans="1:6" x14ac:dyDescent="0.25">
      <c r="A31" s="23" t="s">
        <v>502</v>
      </c>
      <c r="B31" s="99"/>
      <c r="C31" s="99"/>
      <c r="D31" s="99"/>
      <c r="E31" s="99"/>
      <c r="F31" s="99"/>
    </row>
    <row r="32" spans="1:6" x14ac:dyDescent="0.25">
      <c r="A32" s="23" t="s">
        <v>506</v>
      </c>
      <c r="B32" s="99"/>
      <c r="C32" s="99"/>
      <c r="D32" s="99"/>
      <c r="E32" s="99"/>
      <c r="F32" s="99"/>
    </row>
    <row r="33" spans="1:6" x14ac:dyDescent="0.25">
      <c r="A33" s="23" t="s">
        <v>518</v>
      </c>
      <c r="B33" s="99"/>
      <c r="C33" s="99"/>
      <c r="D33" s="99"/>
      <c r="E33" s="99"/>
      <c r="F33" s="99"/>
    </row>
    <row r="34" spans="1:6" x14ac:dyDescent="0.25">
      <c r="A34" s="31"/>
      <c r="B34" s="72"/>
      <c r="C34" s="72"/>
      <c r="D34" s="72"/>
      <c r="E34" s="72"/>
      <c r="F34" s="72"/>
    </row>
    <row r="35" spans="1:6" x14ac:dyDescent="0.25">
      <c r="A35" s="6" t="s">
        <v>519</v>
      </c>
      <c r="B35" s="72"/>
      <c r="C35" s="72"/>
      <c r="D35" s="72"/>
      <c r="E35" s="72"/>
      <c r="F35" s="72"/>
    </row>
    <row r="36" spans="1:6" x14ac:dyDescent="0.25">
      <c r="A36" s="23" t="s">
        <v>520</v>
      </c>
      <c r="B36" s="99"/>
      <c r="C36" s="99"/>
      <c r="D36" s="99"/>
      <c r="E36" s="99"/>
      <c r="F36" s="99"/>
    </row>
    <row r="37" spans="1:6" x14ac:dyDescent="0.25">
      <c r="A37" s="23" t="s">
        <v>521</v>
      </c>
      <c r="B37" s="99"/>
      <c r="C37" s="99"/>
      <c r="D37" s="99"/>
      <c r="E37" s="99"/>
      <c r="F37" s="99"/>
    </row>
    <row r="38" spans="1:6" x14ac:dyDescent="0.25">
      <c r="A38" s="23" t="s">
        <v>522</v>
      </c>
      <c r="B38" s="359"/>
      <c r="C38" s="99"/>
      <c r="D38" s="99"/>
      <c r="E38" s="99"/>
      <c r="F38" s="99"/>
    </row>
    <row r="39" spans="1:6" x14ac:dyDescent="0.25">
      <c r="A39" s="31"/>
      <c r="B39" s="72"/>
      <c r="C39" s="72"/>
      <c r="D39" s="72"/>
      <c r="E39" s="72"/>
      <c r="F39" s="72"/>
    </row>
    <row r="40" spans="1:6" x14ac:dyDescent="0.25">
      <c r="A40" s="6" t="s">
        <v>523</v>
      </c>
      <c r="B40" s="99"/>
      <c r="C40" s="99"/>
      <c r="D40" s="99"/>
      <c r="E40" s="99"/>
      <c r="F40" s="99"/>
    </row>
    <row r="41" spans="1:6" x14ac:dyDescent="0.25">
      <c r="A41" s="31"/>
      <c r="B41" s="72"/>
      <c r="C41" s="72"/>
      <c r="D41" s="72"/>
      <c r="E41" s="72"/>
      <c r="F41" s="72"/>
    </row>
    <row r="42" spans="1:6" x14ac:dyDescent="0.25">
      <c r="A42" s="6" t="s">
        <v>524</v>
      </c>
      <c r="B42" s="72"/>
      <c r="C42" s="72"/>
      <c r="D42" s="72"/>
      <c r="E42" s="72"/>
      <c r="F42" s="72"/>
    </row>
    <row r="43" spans="1:6" x14ac:dyDescent="0.25">
      <c r="A43" s="23" t="s">
        <v>525</v>
      </c>
      <c r="B43" s="99"/>
      <c r="C43" s="99"/>
      <c r="D43" s="99"/>
      <c r="E43" s="99"/>
      <c r="F43" s="99"/>
    </row>
    <row r="44" spans="1:6" x14ac:dyDescent="0.25">
      <c r="A44" s="23" t="s">
        <v>526</v>
      </c>
      <c r="B44" s="99"/>
      <c r="C44" s="99"/>
      <c r="D44" s="99"/>
      <c r="E44" s="99"/>
      <c r="F44" s="99"/>
    </row>
    <row r="45" spans="1:6" x14ac:dyDescent="0.25">
      <c r="A45" s="23" t="s">
        <v>527</v>
      </c>
      <c r="B45" s="99"/>
      <c r="C45" s="99"/>
      <c r="D45" s="99"/>
      <c r="E45" s="99"/>
      <c r="F45" s="99"/>
    </row>
    <row r="46" spans="1:6" x14ac:dyDescent="0.25">
      <c r="A46" s="31"/>
      <c r="B46" s="72"/>
      <c r="C46" s="72"/>
      <c r="D46" s="72"/>
      <c r="E46" s="72"/>
      <c r="F46" s="72"/>
    </row>
    <row r="47" spans="1:6" ht="30" x14ac:dyDescent="0.25">
      <c r="A47" s="6" t="s">
        <v>528</v>
      </c>
      <c r="B47" s="72"/>
      <c r="C47" s="72"/>
      <c r="D47" s="72"/>
      <c r="E47" s="72"/>
      <c r="F47" s="72"/>
    </row>
    <row r="48" spans="1:6" x14ac:dyDescent="0.25">
      <c r="A48" s="138" t="s">
        <v>526</v>
      </c>
      <c r="B48" s="358"/>
      <c r="C48" s="358"/>
      <c r="D48" s="358"/>
      <c r="E48" s="358"/>
      <c r="F48" s="358"/>
    </row>
    <row r="49" spans="1:6" x14ac:dyDescent="0.25">
      <c r="A49" s="138" t="s">
        <v>527</v>
      </c>
      <c r="B49" s="358"/>
      <c r="C49" s="358"/>
      <c r="D49" s="358"/>
      <c r="E49" s="358"/>
      <c r="F49" s="358"/>
    </row>
    <row r="50" spans="1:6" x14ac:dyDescent="0.25">
      <c r="A50" s="31"/>
      <c r="B50" s="72"/>
      <c r="C50" s="72"/>
      <c r="D50" s="72"/>
      <c r="E50" s="72"/>
      <c r="F50" s="72"/>
    </row>
    <row r="51" spans="1:6" x14ac:dyDescent="0.25">
      <c r="A51" s="6" t="s">
        <v>529</v>
      </c>
      <c r="B51" s="72"/>
      <c r="C51" s="72"/>
      <c r="D51" s="72"/>
      <c r="E51" s="72"/>
      <c r="F51" s="72"/>
    </row>
    <row r="52" spans="1:6" x14ac:dyDescent="0.25">
      <c r="A52" s="23" t="s">
        <v>526</v>
      </c>
      <c r="B52" s="99"/>
      <c r="C52" s="99"/>
      <c r="D52" s="99"/>
      <c r="E52" s="99"/>
      <c r="F52" s="99"/>
    </row>
    <row r="53" spans="1:6" x14ac:dyDescent="0.25">
      <c r="A53" s="23" t="s">
        <v>527</v>
      </c>
      <c r="B53" s="99"/>
      <c r="C53" s="99"/>
      <c r="D53" s="99"/>
      <c r="E53" s="99"/>
      <c r="F53" s="99"/>
    </row>
    <row r="54" spans="1:6" x14ac:dyDescent="0.25">
      <c r="A54" s="23" t="s">
        <v>530</v>
      </c>
      <c r="B54" s="99"/>
      <c r="C54" s="99"/>
      <c r="D54" s="99"/>
      <c r="E54" s="99"/>
      <c r="F54" s="99"/>
    </row>
    <row r="55" spans="1:6" x14ac:dyDescent="0.25">
      <c r="A55" s="31"/>
      <c r="B55" s="72"/>
      <c r="C55" s="72"/>
      <c r="D55" s="72"/>
      <c r="E55" s="72"/>
      <c r="F55" s="72"/>
    </row>
    <row r="56" spans="1:6" x14ac:dyDescent="0.25">
      <c r="A56" s="6" t="s">
        <v>531</v>
      </c>
      <c r="B56" s="72"/>
      <c r="C56" s="72"/>
      <c r="D56" s="72"/>
      <c r="E56" s="72"/>
      <c r="F56" s="72"/>
    </row>
    <row r="57" spans="1:6" x14ac:dyDescent="0.25">
      <c r="A57" s="23" t="s">
        <v>526</v>
      </c>
      <c r="B57" s="99"/>
      <c r="C57" s="99"/>
      <c r="D57" s="99"/>
      <c r="E57" s="99"/>
      <c r="F57" s="99"/>
    </row>
    <row r="58" spans="1:6" x14ac:dyDescent="0.25">
      <c r="A58" s="23" t="s">
        <v>527</v>
      </c>
      <c r="B58" s="99"/>
      <c r="C58" s="99"/>
      <c r="D58" s="99"/>
      <c r="E58" s="99"/>
      <c r="F58" s="99"/>
    </row>
    <row r="59" spans="1:6" x14ac:dyDescent="0.25">
      <c r="A59" s="31"/>
      <c r="B59" s="72"/>
      <c r="C59" s="72"/>
      <c r="D59" s="72"/>
      <c r="E59" s="72"/>
      <c r="F59" s="72"/>
    </row>
    <row r="60" spans="1:6" x14ac:dyDescent="0.25">
      <c r="A60" s="6" t="s">
        <v>532</v>
      </c>
      <c r="B60" s="72"/>
      <c r="C60" s="72"/>
      <c r="D60" s="72"/>
      <c r="E60" s="72"/>
      <c r="F60" s="72"/>
    </row>
    <row r="61" spans="1:6" x14ac:dyDescent="0.25">
      <c r="A61" s="23" t="s">
        <v>533</v>
      </c>
      <c r="B61" s="99"/>
      <c r="C61" s="99"/>
      <c r="D61" s="99"/>
      <c r="E61" s="99"/>
      <c r="F61" s="99"/>
    </row>
    <row r="62" spans="1:6" x14ac:dyDescent="0.25">
      <c r="A62" s="23" t="s">
        <v>534</v>
      </c>
      <c r="B62" s="359"/>
      <c r="C62" s="99"/>
      <c r="D62" s="99"/>
      <c r="E62" s="99"/>
      <c r="F62" s="99"/>
    </row>
    <row r="63" spans="1:6" x14ac:dyDescent="0.25">
      <c r="A63" s="31"/>
      <c r="B63" s="72"/>
      <c r="C63" s="72"/>
      <c r="D63" s="72"/>
      <c r="E63" s="72"/>
      <c r="F63" s="72"/>
    </row>
    <row r="64" spans="1:6" x14ac:dyDescent="0.25">
      <c r="A64" s="6" t="s">
        <v>535</v>
      </c>
      <c r="B64" s="72"/>
      <c r="C64" s="72"/>
      <c r="D64" s="72"/>
      <c r="E64" s="72"/>
      <c r="F64" s="72"/>
    </row>
    <row r="65" spans="1:6" x14ac:dyDescent="0.25">
      <c r="A65" s="23" t="s">
        <v>536</v>
      </c>
      <c r="B65" s="99"/>
      <c r="C65" s="99"/>
      <c r="D65" s="99"/>
      <c r="E65" s="99"/>
      <c r="F65" s="99"/>
    </row>
    <row r="66" spans="1:6" x14ac:dyDescent="0.25">
      <c r="A66" s="23" t="s">
        <v>537</v>
      </c>
      <c r="B66" s="99"/>
      <c r="C66" s="99"/>
      <c r="D66" s="99"/>
      <c r="E66" s="99"/>
      <c r="F66" s="99"/>
    </row>
    <row r="67" spans="1:6" x14ac:dyDescent="0.25">
      <c r="A67" s="53"/>
      <c r="B67" s="20"/>
      <c r="C67" s="20"/>
      <c r="D67" s="20"/>
      <c r="E67" s="20"/>
      <c r="F67" s="20"/>
    </row>
    <row r="68" spans="1:6" x14ac:dyDescent="0.25">
      <c r="B68" t="s">
        <v>816</v>
      </c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scale="60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'[5]Info General'!#REF!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'[5]Info General'!#REF!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'[5]Info General'!#REF!</xm:f>
          </x14:formula2>
          <xm:sqref>B18:F18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'[5]Info General'!#REF!</xm:f>
          </x14:formula2>
          <xm:sqref>B40:F40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166" t="s">
        <v>427</v>
      </c>
      <c r="B1" s="166"/>
      <c r="C1" s="166"/>
      <c r="D1" s="166"/>
      <c r="E1" s="166"/>
      <c r="F1" s="166"/>
      <c r="G1" s="166"/>
    </row>
    <row r="2" spans="1:7" x14ac:dyDescent="0.25">
      <c r="A2" s="58" t="str">
        <f>'Formato 1'!A2</f>
        <v xml:space="preserve"> Municipio de Villagrán, Gto.</v>
      </c>
      <c r="B2" s="59"/>
      <c r="C2" s="59"/>
      <c r="D2" s="59"/>
      <c r="E2" s="59"/>
      <c r="F2" s="59"/>
      <c r="G2" s="60"/>
    </row>
    <row r="3" spans="1:7" x14ac:dyDescent="0.25">
      <c r="A3" s="61" t="s">
        <v>428</v>
      </c>
      <c r="B3" s="62"/>
      <c r="C3" s="62"/>
      <c r="D3" s="62"/>
      <c r="E3" s="62"/>
      <c r="F3" s="62"/>
      <c r="G3" s="63"/>
    </row>
    <row r="4" spans="1:7" x14ac:dyDescent="0.25">
      <c r="A4" s="61" t="s">
        <v>2</v>
      </c>
      <c r="B4" s="62"/>
      <c r="C4" s="62"/>
      <c r="D4" s="62"/>
      <c r="E4" s="62"/>
      <c r="F4" s="62"/>
      <c r="G4" s="63"/>
    </row>
    <row r="5" spans="1:7" x14ac:dyDescent="0.25">
      <c r="A5" s="61" t="s">
        <v>429</v>
      </c>
      <c r="B5" s="62"/>
      <c r="C5" s="62"/>
      <c r="D5" s="62"/>
      <c r="E5" s="62"/>
      <c r="F5" s="62"/>
      <c r="G5" s="63"/>
    </row>
    <row r="6" spans="1:7" x14ac:dyDescent="0.25">
      <c r="A6" s="164" t="s">
        <v>430</v>
      </c>
      <c r="B6" s="12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34" t="s">
        <v>431</v>
      </c>
      <c r="C7" s="165"/>
      <c r="D7" s="165"/>
      <c r="E7" s="165"/>
      <c r="F7" s="165"/>
      <c r="G7" s="165"/>
    </row>
    <row r="8" spans="1:7" ht="30" x14ac:dyDescent="0.25">
      <c r="A8" s="35" t="s">
        <v>432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7" t="s">
        <v>231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232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233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433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235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236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434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435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436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255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256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437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438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7" t="s">
        <v>439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440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441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281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282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442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7" t="s">
        <v>285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443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287</v>
      </c>
      <c r="B34" s="4"/>
      <c r="C34" s="4"/>
      <c r="D34" s="4"/>
      <c r="E34" s="4"/>
      <c r="F34" s="4"/>
      <c r="G34" s="4"/>
    </row>
    <row r="35" spans="1:7" ht="45" customHeight="1" x14ac:dyDescent="0.25">
      <c r="A35" s="37" t="s">
        <v>444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289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445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446</v>
      </c>
      <c r="B1" s="167"/>
      <c r="C1" s="167"/>
      <c r="D1" s="167"/>
      <c r="E1" s="167"/>
      <c r="F1" s="167"/>
      <c r="G1" s="167"/>
    </row>
    <row r="2" spans="1:7" x14ac:dyDescent="0.25">
      <c r="A2" s="58" t="str">
        <f>'Formato 1'!A2</f>
        <v xml:space="preserve"> Municipio de Villagrán, Gto.</v>
      </c>
      <c r="B2" s="59"/>
      <c r="C2" s="59"/>
      <c r="D2" s="59"/>
      <c r="E2" s="59"/>
      <c r="F2" s="59"/>
      <c r="G2" s="60"/>
    </row>
    <row r="3" spans="1:7" x14ac:dyDescent="0.25">
      <c r="A3" s="47" t="s">
        <v>447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429</v>
      </c>
      <c r="B5" s="48"/>
      <c r="C5" s="48"/>
      <c r="D5" s="48"/>
      <c r="E5" s="48"/>
      <c r="F5" s="48"/>
      <c r="G5" s="49"/>
    </row>
    <row r="6" spans="1:7" x14ac:dyDescent="0.25">
      <c r="A6" s="168" t="s">
        <v>448</v>
      </c>
      <c r="B6" s="12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13" t="s">
        <v>431</v>
      </c>
      <c r="C7" s="165"/>
      <c r="D7" s="165"/>
      <c r="E7" s="165"/>
      <c r="F7" s="165"/>
      <c r="G7" s="165"/>
    </row>
    <row r="8" spans="1:7" x14ac:dyDescent="0.25">
      <c r="A8" s="7" t="s">
        <v>449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2" t="s">
        <v>450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451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452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453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454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455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456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457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458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6"/>
      <c r="C18" s="16"/>
      <c r="D18" s="16"/>
      <c r="E18" s="16"/>
      <c r="F18" s="16"/>
      <c r="G18" s="16"/>
    </row>
    <row r="19" spans="1:7" x14ac:dyDescent="0.25">
      <c r="A19" s="2" t="s">
        <v>459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2" t="s">
        <v>450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451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452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453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454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455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456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460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458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2" t="s">
        <v>461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462</v>
      </c>
      <c r="B1" s="167"/>
      <c r="C1" s="167"/>
      <c r="D1" s="167"/>
      <c r="E1" s="167"/>
      <c r="F1" s="167"/>
      <c r="G1" s="167"/>
    </row>
    <row r="2" spans="1:7" x14ac:dyDescent="0.25">
      <c r="A2" s="58" t="str">
        <f>'Formato 1'!A2</f>
        <v xml:space="preserve"> Municipio de Villagrán, Gto.</v>
      </c>
      <c r="B2" s="59"/>
      <c r="C2" s="59"/>
      <c r="D2" s="59"/>
      <c r="E2" s="59"/>
      <c r="F2" s="59"/>
      <c r="G2" s="60"/>
    </row>
    <row r="3" spans="1:7" x14ac:dyDescent="0.25">
      <c r="A3" s="47" t="s">
        <v>463</v>
      </c>
      <c r="B3" s="48"/>
      <c r="C3" s="48"/>
      <c r="D3" s="48"/>
      <c r="E3" s="48"/>
      <c r="F3" s="48"/>
      <c r="G3" s="49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171" t="s">
        <v>430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12">
        <f>+F5+1</f>
        <v>2022</v>
      </c>
    </row>
    <row r="6" spans="1:7" ht="32.25" x14ac:dyDescent="0.25">
      <c r="A6" s="156"/>
      <c r="B6" s="173"/>
      <c r="C6" s="173"/>
      <c r="D6" s="173"/>
      <c r="E6" s="173"/>
      <c r="F6" s="173"/>
      <c r="G6" s="13" t="s">
        <v>464</v>
      </c>
    </row>
    <row r="7" spans="1:7" x14ac:dyDescent="0.25">
      <c r="A7" s="26" t="s">
        <v>432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7" t="s">
        <v>465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466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467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468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469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470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471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472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473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474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475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476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438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7" t="s">
        <v>477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478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479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480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481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6"/>
      <c r="B27" s="24"/>
      <c r="C27" s="24"/>
      <c r="D27" s="24"/>
      <c r="E27" s="24"/>
      <c r="F27" s="24"/>
      <c r="G27" s="24"/>
    </row>
    <row r="28" spans="1:7" x14ac:dyDescent="0.25">
      <c r="A28" s="2" t="s">
        <v>442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2" t="s">
        <v>285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6"/>
      <c r="B30" s="24"/>
      <c r="C30" s="24"/>
      <c r="D30" s="24"/>
      <c r="E30" s="24"/>
      <c r="F30" s="24"/>
      <c r="G30" s="24"/>
    </row>
    <row r="31" spans="1:7" x14ac:dyDescent="0.25">
      <c r="A31" s="2" t="s">
        <v>482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4"/>
      <c r="C32" s="24"/>
      <c r="D32" s="24"/>
      <c r="E32" s="24"/>
      <c r="F32" s="24"/>
      <c r="G32" s="24"/>
    </row>
    <row r="33" spans="1:7" x14ac:dyDescent="0.25">
      <c r="A33" s="2" t="s">
        <v>287</v>
      </c>
      <c r="B33" s="4"/>
      <c r="C33" s="4"/>
      <c r="D33" s="4"/>
      <c r="E33" s="4"/>
      <c r="F33" s="4"/>
      <c r="G33" s="4"/>
    </row>
    <row r="34" spans="1:7" ht="45" customHeight="1" x14ac:dyDescent="0.25">
      <c r="A34" s="31" t="s">
        <v>444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483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2" t="s">
        <v>484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170" t="s">
        <v>485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486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487</v>
      </c>
      <c r="B1" s="167"/>
      <c r="C1" s="167"/>
      <c r="D1" s="167"/>
      <c r="E1" s="167"/>
      <c r="F1" s="167"/>
      <c r="G1" s="167"/>
    </row>
    <row r="2" spans="1:7" x14ac:dyDescent="0.25">
      <c r="A2" s="58" t="str">
        <f>'Formato 1'!A2</f>
        <v xml:space="preserve"> Municipio de Villagrán, Gto.</v>
      </c>
      <c r="B2" s="59"/>
      <c r="C2" s="59"/>
      <c r="D2" s="59"/>
      <c r="E2" s="59"/>
      <c r="F2" s="59"/>
      <c r="G2" s="60"/>
    </row>
    <row r="3" spans="1:7" x14ac:dyDescent="0.25">
      <c r="A3" s="47" t="s">
        <v>488</v>
      </c>
      <c r="B3" s="48"/>
      <c r="C3" s="48"/>
      <c r="D3" s="48"/>
      <c r="E3" s="48"/>
      <c r="F3" s="48"/>
      <c r="G3" s="49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174" t="s">
        <v>448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12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13" t="s">
        <v>489</v>
      </c>
    </row>
    <row r="7" spans="1:7" x14ac:dyDescent="0.25">
      <c r="A7" s="7" t="s">
        <v>449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2" t="s">
        <v>450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451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452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453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454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455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456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457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458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2" t="s">
        <v>459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2" t="s">
        <v>450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451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452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453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454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455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456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460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458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" t="s">
        <v>490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170" t="s">
        <v>485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486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76" t="s">
        <v>491</v>
      </c>
      <c r="B1" s="176"/>
      <c r="C1" s="176"/>
      <c r="D1" s="176"/>
      <c r="E1" s="176"/>
      <c r="F1" s="176"/>
    </row>
    <row r="2" spans="1:6" ht="20.100000000000001" customHeight="1" x14ac:dyDescent="0.25">
      <c r="A2" s="46" t="str">
        <f>'Formato 1'!A2</f>
        <v xml:space="preserve"> Municipio de Villagrán, Gto.</v>
      </c>
      <c r="B2" s="64"/>
      <c r="C2" s="64"/>
      <c r="D2" s="64"/>
      <c r="E2" s="64"/>
      <c r="F2" s="65"/>
    </row>
    <row r="3" spans="1:6" ht="29.25" customHeight="1" x14ac:dyDescent="0.25">
      <c r="A3" s="66" t="s">
        <v>492</v>
      </c>
      <c r="B3" s="67"/>
      <c r="C3" s="67"/>
      <c r="D3" s="67"/>
      <c r="E3" s="67"/>
      <c r="F3" s="68"/>
    </row>
    <row r="4" spans="1:6" ht="35.25" customHeight="1" x14ac:dyDescent="0.25">
      <c r="A4" s="54"/>
      <c r="B4" s="54" t="s">
        <v>493</v>
      </c>
      <c r="C4" s="54" t="s">
        <v>494</v>
      </c>
      <c r="D4" s="54" t="s">
        <v>495</v>
      </c>
      <c r="E4" s="54" t="s">
        <v>496</v>
      </c>
      <c r="F4" s="54" t="s">
        <v>497</v>
      </c>
    </row>
    <row r="5" spans="1:6" ht="12.75" customHeight="1" x14ac:dyDescent="0.25">
      <c r="A5" s="6" t="s">
        <v>498</v>
      </c>
      <c r="B5" s="18"/>
      <c r="C5" s="18"/>
      <c r="D5" s="18"/>
      <c r="E5" s="18"/>
      <c r="F5" s="18"/>
    </row>
    <row r="6" spans="1:6" ht="30" x14ac:dyDescent="0.25">
      <c r="A6" s="23" t="s">
        <v>499</v>
      </c>
      <c r="B6" s="24"/>
      <c r="C6" s="24"/>
      <c r="D6" s="24"/>
      <c r="E6" s="24"/>
      <c r="F6" s="24"/>
    </row>
    <row r="7" spans="1:6" ht="15" x14ac:dyDescent="0.25">
      <c r="A7" s="23" t="s">
        <v>500</v>
      </c>
      <c r="B7" s="24"/>
      <c r="C7" s="24"/>
      <c r="D7" s="24"/>
      <c r="E7" s="24"/>
      <c r="F7" s="24"/>
    </row>
    <row r="8" spans="1:6" ht="15" x14ac:dyDescent="0.25">
      <c r="A8" s="31"/>
      <c r="B8" s="16"/>
      <c r="C8" s="16"/>
      <c r="D8" s="16"/>
      <c r="E8" s="16"/>
      <c r="F8" s="16"/>
    </row>
    <row r="9" spans="1:6" ht="15" x14ac:dyDescent="0.25">
      <c r="A9" s="6" t="s">
        <v>501</v>
      </c>
      <c r="B9" s="16"/>
      <c r="C9" s="16"/>
      <c r="D9" s="16"/>
      <c r="E9" s="16"/>
      <c r="F9" s="16"/>
    </row>
    <row r="10" spans="1:6" ht="15" x14ac:dyDescent="0.25">
      <c r="A10" s="23" t="s">
        <v>502</v>
      </c>
      <c r="B10" s="24"/>
      <c r="C10" s="24"/>
      <c r="D10" s="24"/>
      <c r="E10" s="24"/>
      <c r="F10" s="24"/>
    </row>
    <row r="11" spans="1:6" ht="15" x14ac:dyDescent="0.25">
      <c r="A11" s="39" t="s">
        <v>503</v>
      </c>
      <c r="B11" s="24"/>
      <c r="C11" s="24"/>
      <c r="D11" s="24"/>
      <c r="E11" s="24"/>
      <c r="F11" s="24"/>
    </row>
    <row r="12" spans="1:6" ht="15" x14ac:dyDescent="0.25">
      <c r="A12" s="39" t="s">
        <v>504</v>
      </c>
      <c r="B12" s="24"/>
      <c r="C12" s="24"/>
      <c r="D12" s="24"/>
      <c r="E12" s="24"/>
      <c r="F12" s="24"/>
    </row>
    <row r="13" spans="1:6" ht="15" x14ac:dyDescent="0.25">
      <c r="A13" s="39" t="s">
        <v>505</v>
      </c>
      <c r="B13" s="24"/>
      <c r="C13" s="24"/>
      <c r="D13" s="24"/>
      <c r="E13" s="24"/>
      <c r="F13" s="24"/>
    </row>
    <row r="14" spans="1:6" ht="15" x14ac:dyDescent="0.25">
      <c r="A14" s="23" t="s">
        <v>506</v>
      </c>
      <c r="B14" s="24"/>
      <c r="C14" s="24"/>
      <c r="D14" s="24"/>
      <c r="E14" s="24"/>
      <c r="F14" s="24"/>
    </row>
    <row r="15" spans="1:6" ht="15" x14ac:dyDescent="0.25">
      <c r="A15" s="39" t="s">
        <v>503</v>
      </c>
      <c r="B15" s="24"/>
      <c r="C15" s="24"/>
      <c r="D15" s="24"/>
      <c r="E15" s="24"/>
      <c r="F15" s="24"/>
    </row>
    <row r="16" spans="1:6" ht="15" x14ac:dyDescent="0.25">
      <c r="A16" s="39" t="s">
        <v>504</v>
      </c>
      <c r="B16" s="24"/>
      <c r="C16" s="24"/>
      <c r="D16" s="24"/>
      <c r="E16" s="24"/>
      <c r="F16" s="24"/>
    </row>
    <row r="17" spans="1:6" ht="15" x14ac:dyDescent="0.25">
      <c r="A17" s="39" t="s">
        <v>505</v>
      </c>
      <c r="B17" s="24"/>
      <c r="C17" s="24"/>
      <c r="D17" s="24"/>
      <c r="E17" s="24"/>
      <c r="F17" s="24"/>
    </row>
    <row r="18" spans="1:6" ht="15" x14ac:dyDescent="0.25">
      <c r="A18" s="23" t="s">
        <v>507</v>
      </c>
      <c r="B18" s="55"/>
      <c r="C18" s="24"/>
      <c r="D18" s="24"/>
      <c r="E18" s="24"/>
      <c r="F18" s="24"/>
    </row>
    <row r="19" spans="1:6" ht="15" x14ac:dyDescent="0.25">
      <c r="A19" s="23" t="s">
        <v>508</v>
      </c>
      <c r="B19" s="24"/>
      <c r="C19" s="24"/>
      <c r="D19" s="24"/>
      <c r="E19" s="24"/>
      <c r="F19" s="24"/>
    </row>
    <row r="20" spans="1:6" ht="30" x14ac:dyDescent="0.25">
      <c r="A20" s="23" t="s">
        <v>509</v>
      </c>
      <c r="B20" s="56"/>
      <c r="C20" s="56"/>
      <c r="D20" s="56"/>
      <c r="E20" s="56"/>
      <c r="F20" s="56"/>
    </row>
    <row r="21" spans="1:6" ht="30" x14ac:dyDescent="0.25">
      <c r="A21" s="23" t="s">
        <v>510</v>
      </c>
      <c r="B21" s="56"/>
      <c r="C21" s="56"/>
      <c r="D21" s="56"/>
      <c r="E21" s="56"/>
      <c r="F21" s="56"/>
    </row>
    <row r="22" spans="1:6" ht="30" x14ac:dyDescent="0.25">
      <c r="A22" s="23" t="s">
        <v>511</v>
      </c>
      <c r="B22" s="56"/>
      <c r="C22" s="56"/>
      <c r="D22" s="56"/>
      <c r="E22" s="56"/>
      <c r="F22" s="56"/>
    </row>
    <row r="23" spans="1:6" ht="15" x14ac:dyDescent="0.25">
      <c r="A23" s="23" t="s">
        <v>512</v>
      </c>
      <c r="B23" s="56"/>
      <c r="C23" s="56"/>
      <c r="D23" s="56"/>
      <c r="E23" s="56"/>
      <c r="F23" s="56"/>
    </row>
    <row r="24" spans="1:6" ht="15" x14ac:dyDescent="0.25">
      <c r="A24" s="23" t="s">
        <v>513</v>
      </c>
      <c r="B24" s="57"/>
      <c r="C24" s="24"/>
      <c r="D24" s="24"/>
      <c r="E24" s="24"/>
      <c r="F24" s="24"/>
    </row>
    <row r="25" spans="1:6" ht="15" x14ac:dyDescent="0.25">
      <c r="A25" s="23" t="s">
        <v>514</v>
      </c>
      <c r="B25" s="57"/>
      <c r="C25" s="24"/>
      <c r="D25" s="24"/>
      <c r="E25" s="24"/>
      <c r="F25" s="24"/>
    </row>
    <row r="26" spans="1:6" ht="15" x14ac:dyDescent="0.25">
      <c r="A26" s="31"/>
      <c r="B26" s="16"/>
      <c r="C26" s="16"/>
      <c r="D26" s="16"/>
      <c r="E26" s="16"/>
      <c r="F26" s="16"/>
    </row>
    <row r="27" spans="1:6" ht="15" x14ac:dyDescent="0.25">
      <c r="A27" s="6" t="s">
        <v>515</v>
      </c>
      <c r="B27" s="16"/>
      <c r="C27" s="16"/>
      <c r="D27" s="16"/>
      <c r="E27" s="16"/>
      <c r="F27" s="16"/>
    </row>
    <row r="28" spans="1:6" ht="15" x14ac:dyDescent="0.25">
      <c r="A28" s="23" t="s">
        <v>516</v>
      </c>
      <c r="B28" s="24"/>
      <c r="C28" s="24"/>
      <c r="D28" s="24"/>
      <c r="E28" s="24"/>
      <c r="F28" s="24"/>
    </row>
    <row r="29" spans="1:6" ht="15" x14ac:dyDescent="0.25">
      <c r="A29" s="31"/>
      <c r="B29" s="16"/>
      <c r="C29" s="16"/>
      <c r="D29" s="16"/>
      <c r="E29" s="16"/>
      <c r="F29" s="16"/>
    </row>
    <row r="30" spans="1:6" ht="15" x14ac:dyDescent="0.25">
      <c r="A30" s="6" t="s">
        <v>517</v>
      </c>
      <c r="B30" s="16"/>
      <c r="C30" s="16"/>
      <c r="D30" s="16"/>
      <c r="E30" s="16"/>
      <c r="F30" s="16"/>
    </row>
    <row r="31" spans="1:6" ht="15" x14ac:dyDescent="0.25">
      <c r="A31" s="23" t="s">
        <v>502</v>
      </c>
      <c r="B31" s="24"/>
      <c r="C31" s="24"/>
      <c r="D31" s="24"/>
      <c r="E31" s="24"/>
      <c r="F31" s="24"/>
    </row>
    <row r="32" spans="1:6" ht="15" x14ac:dyDescent="0.25">
      <c r="A32" s="23" t="s">
        <v>506</v>
      </c>
      <c r="B32" s="24"/>
      <c r="C32" s="24"/>
      <c r="D32" s="24"/>
      <c r="E32" s="24"/>
      <c r="F32" s="24"/>
    </row>
    <row r="33" spans="1:6" ht="15" x14ac:dyDescent="0.25">
      <c r="A33" s="23" t="s">
        <v>518</v>
      </c>
      <c r="B33" s="24"/>
      <c r="C33" s="24"/>
      <c r="D33" s="24"/>
      <c r="E33" s="24"/>
      <c r="F33" s="24"/>
    </row>
    <row r="34" spans="1:6" ht="15" x14ac:dyDescent="0.25">
      <c r="A34" s="31"/>
      <c r="B34" s="16"/>
      <c r="C34" s="16"/>
      <c r="D34" s="16"/>
      <c r="E34" s="16"/>
      <c r="F34" s="16"/>
    </row>
    <row r="35" spans="1:6" ht="15" x14ac:dyDescent="0.25">
      <c r="A35" s="6" t="s">
        <v>519</v>
      </c>
      <c r="B35" s="16"/>
      <c r="C35" s="16"/>
      <c r="D35" s="16"/>
      <c r="E35" s="16"/>
      <c r="F35" s="16"/>
    </row>
    <row r="36" spans="1:6" ht="15" x14ac:dyDescent="0.25">
      <c r="A36" s="23" t="s">
        <v>520</v>
      </c>
      <c r="B36" s="24"/>
      <c r="C36" s="24"/>
      <c r="D36" s="24"/>
      <c r="E36" s="24"/>
      <c r="F36" s="24"/>
    </row>
    <row r="37" spans="1:6" ht="15" x14ac:dyDescent="0.25">
      <c r="A37" s="23" t="s">
        <v>521</v>
      </c>
      <c r="B37" s="24"/>
      <c r="C37" s="24"/>
      <c r="D37" s="24"/>
      <c r="E37" s="24"/>
      <c r="F37" s="24"/>
    </row>
    <row r="38" spans="1:6" ht="15" x14ac:dyDescent="0.25">
      <c r="A38" s="23" t="s">
        <v>522</v>
      </c>
      <c r="B38" s="57"/>
      <c r="C38" s="24"/>
      <c r="D38" s="24"/>
      <c r="E38" s="24"/>
      <c r="F38" s="24"/>
    </row>
    <row r="39" spans="1:6" ht="15" x14ac:dyDescent="0.25">
      <c r="A39" s="31"/>
      <c r="B39" s="16"/>
      <c r="C39" s="16"/>
      <c r="D39" s="16"/>
      <c r="E39" s="16"/>
      <c r="F39" s="16"/>
    </row>
    <row r="40" spans="1:6" ht="15" x14ac:dyDescent="0.25">
      <c r="A40" s="6" t="s">
        <v>523</v>
      </c>
      <c r="B40" s="24"/>
      <c r="C40" s="24"/>
      <c r="D40" s="24"/>
      <c r="E40" s="24"/>
      <c r="F40" s="24"/>
    </row>
    <row r="41" spans="1:6" ht="15" x14ac:dyDescent="0.25">
      <c r="A41" s="31"/>
      <c r="B41" s="16"/>
      <c r="C41" s="16"/>
      <c r="D41" s="16"/>
      <c r="E41" s="16"/>
      <c r="F41" s="16"/>
    </row>
    <row r="42" spans="1:6" ht="15" x14ac:dyDescent="0.25">
      <c r="A42" s="6" t="s">
        <v>524</v>
      </c>
      <c r="B42" s="16"/>
      <c r="C42" s="16"/>
      <c r="D42" s="16"/>
      <c r="E42" s="16"/>
      <c r="F42" s="16"/>
    </row>
    <row r="43" spans="1:6" ht="15" x14ac:dyDescent="0.25">
      <c r="A43" s="23" t="s">
        <v>525</v>
      </c>
      <c r="B43" s="24"/>
      <c r="C43" s="24"/>
      <c r="D43" s="24"/>
      <c r="E43" s="24"/>
      <c r="F43" s="24"/>
    </row>
    <row r="44" spans="1:6" ht="15" x14ac:dyDescent="0.25">
      <c r="A44" s="23" t="s">
        <v>526</v>
      </c>
      <c r="B44" s="24"/>
      <c r="C44" s="24"/>
      <c r="D44" s="24"/>
      <c r="E44" s="24"/>
      <c r="F44" s="24"/>
    </row>
    <row r="45" spans="1:6" ht="15" x14ac:dyDescent="0.25">
      <c r="A45" s="23" t="s">
        <v>527</v>
      </c>
      <c r="B45" s="24"/>
      <c r="C45" s="24"/>
      <c r="D45" s="24"/>
      <c r="E45" s="24"/>
      <c r="F45" s="24"/>
    </row>
    <row r="46" spans="1:6" ht="15" x14ac:dyDescent="0.25">
      <c r="A46" s="31"/>
      <c r="B46" s="16"/>
      <c r="C46" s="16"/>
      <c r="D46" s="16"/>
      <c r="E46" s="16"/>
      <c r="F46" s="16"/>
    </row>
    <row r="47" spans="1:6" ht="30" x14ac:dyDescent="0.25">
      <c r="A47" s="6" t="s">
        <v>528</v>
      </c>
      <c r="B47" s="16"/>
      <c r="C47" s="16"/>
      <c r="D47" s="16"/>
      <c r="E47" s="16"/>
      <c r="F47" s="16"/>
    </row>
    <row r="48" spans="1:6" ht="15" x14ac:dyDescent="0.25">
      <c r="A48" s="23" t="s">
        <v>526</v>
      </c>
      <c r="B48" s="56"/>
      <c r="C48" s="56"/>
      <c r="D48" s="56"/>
      <c r="E48" s="56"/>
      <c r="F48" s="56"/>
    </row>
    <row r="49" spans="1:6" ht="15" x14ac:dyDescent="0.25">
      <c r="A49" s="23" t="s">
        <v>527</v>
      </c>
      <c r="B49" s="56"/>
      <c r="C49" s="56"/>
      <c r="D49" s="56"/>
      <c r="E49" s="56"/>
      <c r="F49" s="56"/>
    </row>
    <row r="50" spans="1:6" ht="15" x14ac:dyDescent="0.25">
      <c r="A50" s="31"/>
      <c r="B50" s="16"/>
      <c r="C50" s="16"/>
      <c r="D50" s="16"/>
      <c r="E50" s="16"/>
      <c r="F50" s="16"/>
    </row>
    <row r="51" spans="1:6" ht="15" x14ac:dyDescent="0.25">
      <c r="A51" s="6" t="s">
        <v>529</v>
      </c>
      <c r="B51" s="16"/>
      <c r="C51" s="16"/>
      <c r="D51" s="16"/>
      <c r="E51" s="16"/>
      <c r="F51" s="16"/>
    </row>
    <row r="52" spans="1:6" ht="15" x14ac:dyDescent="0.25">
      <c r="A52" s="23" t="s">
        <v>526</v>
      </c>
      <c r="B52" s="24"/>
      <c r="C52" s="24"/>
      <c r="D52" s="24"/>
      <c r="E52" s="24"/>
      <c r="F52" s="24"/>
    </row>
    <row r="53" spans="1:6" ht="15" x14ac:dyDescent="0.25">
      <c r="A53" s="23" t="s">
        <v>527</v>
      </c>
      <c r="B53" s="24"/>
      <c r="C53" s="24"/>
      <c r="D53" s="24"/>
      <c r="E53" s="24"/>
      <c r="F53" s="24"/>
    </row>
    <row r="54" spans="1:6" ht="15" x14ac:dyDescent="0.25">
      <c r="A54" s="23" t="s">
        <v>530</v>
      </c>
      <c r="B54" s="24"/>
      <c r="C54" s="24"/>
      <c r="D54" s="24"/>
      <c r="E54" s="24"/>
      <c r="F54" s="24"/>
    </row>
    <row r="55" spans="1:6" ht="15" x14ac:dyDescent="0.25">
      <c r="A55" s="31"/>
      <c r="B55" s="16"/>
      <c r="C55" s="16"/>
      <c r="D55" s="16"/>
      <c r="E55" s="16"/>
      <c r="F55" s="16"/>
    </row>
    <row r="56" spans="1:6" ht="44.25" customHeight="1" x14ac:dyDescent="0.25">
      <c r="A56" s="6" t="s">
        <v>531</v>
      </c>
      <c r="B56" s="16"/>
      <c r="C56" s="16"/>
      <c r="D56" s="16"/>
      <c r="E56" s="16"/>
      <c r="F56" s="16"/>
    </row>
    <row r="57" spans="1:6" ht="20.100000000000001" customHeight="1" x14ac:dyDescent="0.25">
      <c r="A57" s="23" t="s">
        <v>526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527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6"/>
      <c r="C59" s="16"/>
      <c r="D59" s="16"/>
      <c r="E59" s="16"/>
      <c r="F59" s="16"/>
    </row>
    <row r="60" spans="1:6" ht="20.100000000000001" customHeight="1" x14ac:dyDescent="0.25">
      <c r="A60" s="6" t="s">
        <v>532</v>
      </c>
      <c r="B60" s="16"/>
      <c r="C60" s="16"/>
      <c r="D60" s="16"/>
      <c r="E60" s="16"/>
      <c r="F60" s="16"/>
    </row>
    <row r="61" spans="1:6" ht="20.100000000000001" customHeight="1" x14ac:dyDescent="0.25">
      <c r="A61" s="23" t="s">
        <v>533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534</v>
      </c>
      <c r="B62" s="57"/>
      <c r="C62" s="24"/>
      <c r="D62" s="24"/>
      <c r="E62" s="24"/>
      <c r="F62" s="24"/>
    </row>
    <row r="63" spans="1:6" ht="20.100000000000001" customHeight="1" x14ac:dyDescent="0.25">
      <c r="A63" s="31"/>
      <c r="B63" s="16"/>
      <c r="C63" s="16"/>
      <c r="D63" s="16"/>
      <c r="E63" s="16"/>
      <c r="F63" s="16"/>
    </row>
    <row r="64" spans="1:6" ht="20.100000000000001" customHeight="1" x14ac:dyDescent="0.25">
      <c r="A64" s="6" t="s">
        <v>535</v>
      </c>
      <c r="B64" s="16"/>
      <c r="C64" s="16"/>
      <c r="D64" s="16"/>
      <c r="E64" s="16"/>
      <c r="F64" s="16"/>
    </row>
    <row r="65" spans="1:6" ht="20.100000000000001" customHeight="1" x14ac:dyDescent="0.25">
      <c r="A65" s="23" t="s">
        <v>536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537</v>
      </c>
      <c r="B66" s="24"/>
      <c r="C66" s="24"/>
      <c r="D66" s="24"/>
      <c r="E66" s="24"/>
      <c r="F66" s="24"/>
    </row>
    <row r="67" spans="1:6" ht="20.100000000000001" customHeight="1" x14ac:dyDescent="0.25">
      <c r="A67" s="53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45"/>
  <sheetViews>
    <sheetView showGridLines="0" zoomScale="94" zoomScaleNormal="110" workbookViewId="0">
      <selection activeCell="A39" sqref="A39:F39"/>
    </sheetView>
  </sheetViews>
  <sheetFormatPr baseColWidth="10" defaultRowHeight="15" x14ac:dyDescent="0.25"/>
  <cols>
    <col min="1" max="1" width="56.5703125" customWidth="1"/>
    <col min="2" max="2" width="15" customWidth="1"/>
    <col min="3" max="3" width="15.42578125" customWidth="1"/>
    <col min="4" max="4" width="14" customWidth="1"/>
    <col min="5" max="5" width="8.28515625" customWidth="1"/>
    <col min="6" max="6" width="18.85546875" customWidth="1"/>
    <col min="7" max="7" width="17.28515625" customWidth="1"/>
    <col min="8" max="8" width="15.85546875" customWidth="1"/>
  </cols>
  <sheetData>
    <row r="1" spans="1:9" ht="26.25" x14ac:dyDescent="0.25">
      <c r="A1" s="154" t="s">
        <v>121</v>
      </c>
      <c r="B1" s="154"/>
      <c r="C1" s="154"/>
      <c r="D1" s="154"/>
      <c r="E1" s="154"/>
      <c r="F1" s="154"/>
      <c r="G1" s="154"/>
      <c r="H1" s="154"/>
      <c r="I1" s="25"/>
    </row>
    <row r="2" spans="1:9" x14ac:dyDescent="0.25">
      <c r="A2" s="141" t="s">
        <v>538</v>
      </c>
      <c r="B2" s="142"/>
      <c r="C2" s="142"/>
      <c r="D2" s="142"/>
      <c r="E2" s="142"/>
      <c r="F2" s="142"/>
      <c r="G2" s="142"/>
      <c r="H2" s="143"/>
    </row>
    <row r="3" spans="1:9" x14ac:dyDescent="0.25">
      <c r="A3" s="144" t="s">
        <v>122</v>
      </c>
      <c r="B3" s="145"/>
      <c r="C3" s="145"/>
      <c r="D3" s="145"/>
      <c r="E3" s="145"/>
      <c r="F3" s="145"/>
      <c r="G3" s="145"/>
      <c r="H3" s="146"/>
    </row>
    <row r="4" spans="1:9" x14ac:dyDescent="0.25">
      <c r="A4" s="147" t="s">
        <v>785</v>
      </c>
      <c r="B4" s="148"/>
      <c r="C4" s="148"/>
      <c r="D4" s="148"/>
      <c r="E4" s="148"/>
      <c r="F4" s="148"/>
      <c r="G4" s="148"/>
      <c r="H4" s="149"/>
    </row>
    <row r="5" spans="1:9" x14ac:dyDescent="0.25">
      <c r="A5" s="150" t="s">
        <v>2</v>
      </c>
      <c r="B5" s="151"/>
      <c r="C5" s="151"/>
      <c r="D5" s="151"/>
      <c r="E5" s="151"/>
      <c r="F5" s="151"/>
      <c r="G5" s="151"/>
      <c r="H5" s="152"/>
    </row>
    <row r="6" spans="1:9" ht="106.5" customHeight="1" x14ac:dyDescent="0.25">
      <c r="A6" s="195" t="s">
        <v>123</v>
      </c>
      <c r="B6" s="196" t="s">
        <v>124</v>
      </c>
      <c r="C6" s="195" t="s">
        <v>125</v>
      </c>
      <c r="D6" s="195" t="s">
        <v>126</v>
      </c>
      <c r="E6" s="195" t="s">
        <v>127</v>
      </c>
      <c r="F6" s="195" t="s">
        <v>128</v>
      </c>
      <c r="G6" s="195" t="s">
        <v>129</v>
      </c>
      <c r="H6" s="197" t="s">
        <v>130</v>
      </c>
      <c r="I6" s="91"/>
    </row>
    <row r="7" spans="1:9" x14ac:dyDescent="0.25">
      <c r="A7" s="87"/>
      <c r="B7" s="87"/>
      <c r="C7" s="87"/>
      <c r="D7" s="87"/>
      <c r="E7" s="87"/>
      <c r="F7" s="87"/>
      <c r="G7" s="87"/>
      <c r="H7" s="87"/>
      <c r="I7" s="91"/>
    </row>
    <row r="8" spans="1:9" x14ac:dyDescent="0.25">
      <c r="A8" s="92" t="s">
        <v>131</v>
      </c>
      <c r="B8" s="187">
        <f>B9+B13</f>
        <v>0</v>
      </c>
      <c r="C8" s="187">
        <f>C9+C13</f>
        <v>5500000</v>
      </c>
      <c r="D8" s="187">
        <f t="shared" ref="D8:H8" si="0">D9+D13</f>
        <v>0</v>
      </c>
      <c r="E8" s="187">
        <f t="shared" si="0"/>
        <v>0</v>
      </c>
      <c r="F8" s="187">
        <f>F9+F13</f>
        <v>5500000</v>
      </c>
      <c r="G8" s="187">
        <f t="shared" si="0"/>
        <v>0</v>
      </c>
      <c r="H8" s="187">
        <f t="shared" si="0"/>
        <v>0</v>
      </c>
    </row>
    <row r="9" spans="1:9" x14ac:dyDescent="0.25">
      <c r="A9" s="93" t="s">
        <v>132</v>
      </c>
      <c r="B9" s="188">
        <f>SUM(B10:B12)</f>
        <v>0</v>
      </c>
      <c r="C9" s="188">
        <f t="shared" ref="C9:H13" si="1">SUM(C10:C12)</f>
        <v>5500000</v>
      </c>
      <c r="D9" s="188">
        <f t="shared" si="1"/>
        <v>0</v>
      </c>
      <c r="E9" s="188">
        <f t="shared" si="1"/>
        <v>0</v>
      </c>
      <c r="F9" s="188">
        <f>B9+C9-D9+E9</f>
        <v>5500000</v>
      </c>
      <c r="G9" s="188">
        <f t="shared" si="1"/>
        <v>0</v>
      </c>
      <c r="H9" s="188">
        <f t="shared" si="1"/>
        <v>0</v>
      </c>
    </row>
    <row r="10" spans="1:9" x14ac:dyDescent="0.25">
      <c r="A10" s="94" t="s">
        <v>133</v>
      </c>
      <c r="B10" s="189">
        <v>0</v>
      </c>
      <c r="C10" s="189">
        <v>5500000</v>
      </c>
      <c r="D10" s="189">
        <v>0</v>
      </c>
      <c r="E10" s="189">
        <v>0</v>
      </c>
      <c r="F10" s="188">
        <f>B10+C10-D10+E10</f>
        <v>5500000</v>
      </c>
      <c r="G10" s="189">
        <v>0</v>
      </c>
      <c r="H10" s="189">
        <v>0</v>
      </c>
    </row>
    <row r="11" spans="1:9" x14ac:dyDescent="0.25">
      <c r="A11" s="94" t="s">
        <v>134</v>
      </c>
      <c r="B11" s="189">
        <v>0</v>
      </c>
      <c r="C11" s="189">
        <v>0</v>
      </c>
      <c r="D11" s="189">
        <v>0</v>
      </c>
      <c r="E11" s="189">
        <v>0</v>
      </c>
      <c r="F11" s="188">
        <f>B11+C11-D11+E11</f>
        <v>0</v>
      </c>
      <c r="G11" s="189">
        <v>0</v>
      </c>
      <c r="H11" s="188">
        <v>0</v>
      </c>
    </row>
    <row r="12" spans="1:9" x14ac:dyDescent="0.25">
      <c r="A12" s="94" t="s">
        <v>135</v>
      </c>
      <c r="B12" s="189">
        <v>0</v>
      </c>
      <c r="C12" s="189">
        <v>0</v>
      </c>
      <c r="D12" s="189">
        <v>0</v>
      </c>
      <c r="E12" s="189">
        <v>0</v>
      </c>
      <c r="F12" s="188">
        <f>B12+C12-D12+E12</f>
        <v>0</v>
      </c>
      <c r="G12" s="189">
        <v>0</v>
      </c>
      <c r="H12" s="188">
        <v>0</v>
      </c>
    </row>
    <row r="13" spans="1:9" x14ac:dyDescent="0.25">
      <c r="A13" s="93" t="s">
        <v>136</v>
      </c>
      <c r="B13" s="188">
        <f>SUM(B14:B16)</f>
        <v>0</v>
      </c>
      <c r="C13" s="188">
        <f t="shared" ref="C13:H13" si="2">SUM(C14:C16)</f>
        <v>0</v>
      </c>
      <c r="D13" s="188">
        <f t="shared" si="2"/>
        <v>0</v>
      </c>
      <c r="E13" s="188">
        <f t="shared" si="2"/>
        <v>0</v>
      </c>
      <c r="F13" s="188">
        <f t="shared" ref="F13" si="3">B13+C13-D13+E13</f>
        <v>0</v>
      </c>
      <c r="G13" s="188">
        <f t="shared" si="1"/>
        <v>0</v>
      </c>
      <c r="H13" s="188">
        <f t="shared" si="2"/>
        <v>0</v>
      </c>
    </row>
    <row r="14" spans="1:9" x14ac:dyDescent="0.25">
      <c r="A14" s="94" t="s">
        <v>137</v>
      </c>
      <c r="B14" s="189">
        <v>0</v>
      </c>
      <c r="C14" s="189">
        <v>0</v>
      </c>
      <c r="D14" s="189">
        <v>0</v>
      </c>
      <c r="E14" s="189">
        <v>0</v>
      </c>
      <c r="F14" s="188">
        <f>B14+C14-D14+E14</f>
        <v>0</v>
      </c>
      <c r="G14" s="188">
        <v>0</v>
      </c>
      <c r="H14" s="189">
        <v>0</v>
      </c>
    </row>
    <row r="15" spans="1:9" x14ac:dyDescent="0.25">
      <c r="A15" s="94" t="s">
        <v>138</v>
      </c>
      <c r="B15" s="189">
        <v>0</v>
      </c>
      <c r="C15" s="189">
        <v>0</v>
      </c>
      <c r="D15" s="189">
        <v>0</v>
      </c>
      <c r="E15" s="189">
        <v>0</v>
      </c>
      <c r="F15" s="188">
        <f>B15+C15-D15+E15</f>
        <v>0</v>
      </c>
      <c r="G15" s="188">
        <v>0</v>
      </c>
      <c r="H15" s="188">
        <v>0</v>
      </c>
    </row>
    <row r="16" spans="1:9" x14ac:dyDescent="0.25">
      <c r="A16" s="94" t="s">
        <v>139</v>
      </c>
      <c r="B16" s="189">
        <v>0</v>
      </c>
      <c r="C16" s="189">
        <v>0</v>
      </c>
      <c r="D16" s="189">
        <v>0</v>
      </c>
      <c r="E16" s="189">
        <v>0</v>
      </c>
      <c r="F16" s="188">
        <f>B16+C16-D16+E16</f>
        <v>0</v>
      </c>
      <c r="G16" s="188">
        <v>0</v>
      </c>
      <c r="H16" s="188">
        <v>0</v>
      </c>
    </row>
    <row r="17" spans="1:8" x14ac:dyDescent="0.25">
      <c r="A17" s="72"/>
      <c r="B17" s="190"/>
      <c r="C17" s="190"/>
      <c r="D17" s="190"/>
      <c r="E17" s="190"/>
      <c r="F17" s="190"/>
      <c r="G17" s="190"/>
      <c r="H17" s="190"/>
    </row>
    <row r="18" spans="1:8" x14ac:dyDescent="0.25">
      <c r="A18" s="92" t="s">
        <v>140</v>
      </c>
      <c r="B18" s="187">
        <v>29881789.690000001</v>
      </c>
      <c r="C18" s="191"/>
      <c r="D18" s="191"/>
      <c r="E18" s="191"/>
      <c r="F18" s="187">
        <v>24835169.41</v>
      </c>
      <c r="G18" s="191"/>
      <c r="H18" s="191"/>
    </row>
    <row r="19" spans="1:8" x14ac:dyDescent="0.25">
      <c r="A19" s="16"/>
      <c r="B19" s="192"/>
      <c r="C19" s="192"/>
      <c r="D19" s="192"/>
      <c r="E19" s="192"/>
      <c r="F19" s="192"/>
      <c r="G19" s="192"/>
      <c r="H19" s="192"/>
    </row>
    <row r="20" spans="1:8" x14ac:dyDescent="0.25">
      <c r="A20" s="92" t="s">
        <v>141</v>
      </c>
      <c r="B20" s="187">
        <f>B8+B18</f>
        <v>29881789.690000001</v>
      </c>
      <c r="C20" s="187">
        <f t="shared" ref="C20:H20" si="4">C8+C18</f>
        <v>5500000</v>
      </c>
      <c r="D20" s="187">
        <f t="shared" si="4"/>
        <v>0</v>
      </c>
      <c r="E20" s="187">
        <f t="shared" si="4"/>
        <v>0</v>
      </c>
      <c r="F20" s="187">
        <f>F8+F18</f>
        <v>30335169.41</v>
      </c>
      <c r="G20" s="187">
        <f t="shared" si="4"/>
        <v>0</v>
      </c>
      <c r="H20" s="187">
        <f t="shared" si="4"/>
        <v>0</v>
      </c>
    </row>
    <row r="21" spans="1:8" x14ac:dyDescent="0.25">
      <c r="A21" s="72"/>
      <c r="B21" s="193"/>
      <c r="C21" s="193"/>
      <c r="D21" s="193"/>
      <c r="E21" s="193"/>
      <c r="F21" s="193"/>
      <c r="G21" s="193"/>
      <c r="H21" s="193"/>
    </row>
    <row r="22" spans="1:8" ht="17.25" x14ac:dyDescent="0.25">
      <c r="A22" s="92" t="s">
        <v>142</v>
      </c>
      <c r="B22" s="187">
        <f t="shared" ref="B22:H22" si="5">SUM(B23:B25)</f>
        <v>0</v>
      </c>
      <c r="C22" s="187">
        <f t="shared" si="5"/>
        <v>0</v>
      </c>
      <c r="D22" s="187">
        <f t="shared" si="5"/>
        <v>0</v>
      </c>
      <c r="E22" s="187">
        <f t="shared" si="5"/>
        <v>0</v>
      </c>
      <c r="F22" s="187">
        <f t="shared" si="5"/>
        <v>0</v>
      </c>
      <c r="G22" s="187">
        <f t="shared" si="5"/>
        <v>0</v>
      </c>
      <c r="H22" s="187">
        <f t="shared" si="5"/>
        <v>0</v>
      </c>
    </row>
    <row r="23" spans="1:8" x14ac:dyDescent="0.25">
      <c r="A23" s="95" t="s">
        <v>143</v>
      </c>
      <c r="B23" s="188">
        <v>0</v>
      </c>
      <c r="C23" s="188">
        <v>0</v>
      </c>
      <c r="D23" s="188">
        <v>0</v>
      </c>
      <c r="E23" s="188">
        <v>0</v>
      </c>
      <c r="F23" s="188">
        <f>B23+C23-D23+E23</f>
        <v>0</v>
      </c>
      <c r="G23" s="188">
        <v>0</v>
      </c>
      <c r="H23" s="188">
        <v>0</v>
      </c>
    </row>
    <row r="24" spans="1:8" x14ac:dyDescent="0.25">
      <c r="A24" s="95" t="s">
        <v>144</v>
      </c>
      <c r="B24" s="188">
        <v>0</v>
      </c>
      <c r="C24" s="188">
        <v>0</v>
      </c>
      <c r="D24" s="188">
        <v>0</v>
      </c>
      <c r="E24" s="188">
        <v>0</v>
      </c>
      <c r="F24" s="188">
        <f>B24+C24-D24+E24</f>
        <v>0</v>
      </c>
      <c r="G24" s="188">
        <v>0</v>
      </c>
      <c r="H24" s="188">
        <v>0</v>
      </c>
    </row>
    <row r="25" spans="1:8" x14ac:dyDescent="0.25">
      <c r="A25" s="95" t="s">
        <v>145</v>
      </c>
      <c r="B25" s="188">
        <v>0</v>
      </c>
      <c r="C25" s="188">
        <v>0</v>
      </c>
      <c r="D25" s="188">
        <v>0</v>
      </c>
      <c r="E25" s="188">
        <v>0</v>
      </c>
      <c r="F25" s="188">
        <f>B25+C25-D25+E25</f>
        <v>0</v>
      </c>
      <c r="G25" s="188">
        <v>0</v>
      </c>
      <c r="H25" s="188">
        <v>0</v>
      </c>
    </row>
    <row r="26" spans="1:8" x14ac:dyDescent="0.25">
      <c r="A26" s="96" t="s">
        <v>150</v>
      </c>
      <c r="B26" s="193"/>
      <c r="C26" s="193"/>
      <c r="D26" s="193"/>
      <c r="E26" s="193"/>
      <c r="F26" s="193"/>
      <c r="G26" s="193"/>
      <c r="H26" s="193"/>
    </row>
    <row r="27" spans="1:8" ht="17.25" x14ac:dyDescent="0.25">
      <c r="A27" s="92" t="s">
        <v>146</v>
      </c>
      <c r="B27" s="187">
        <f>SUM(B28:B30)</f>
        <v>0</v>
      </c>
      <c r="C27" s="187">
        <f t="shared" ref="C27:H27" si="6">SUM(C28:C30)</f>
        <v>0</v>
      </c>
      <c r="D27" s="187">
        <f t="shared" si="6"/>
        <v>0</v>
      </c>
      <c r="E27" s="187">
        <f t="shared" si="6"/>
        <v>0</v>
      </c>
      <c r="F27" s="187">
        <f t="shared" si="6"/>
        <v>0</v>
      </c>
      <c r="G27" s="187">
        <f t="shared" si="6"/>
        <v>0</v>
      </c>
      <c r="H27" s="187">
        <f t="shared" si="6"/>
        <v>0</v>
      </c>
    </row>
    <row r="28" spans="1:8" x14ac:dyDescent="0.25">
      <c r="A28" s="95" t="s">
        <v>147</v>
      </c>
      <c r="B28" s="188">
        <v>0</v>
      </c>
      <c r="C28" s="188">
        <v>0</v>
      </c>
      <c r="D28" s="188">
        <v>0</v>
      </c>
      <c r="E28" s="188">
        <v>0</v>
      </c>
      <c r="F28" s="188">
        <f>B28+C28-D28+E28</f>
        <v>0</v>
      </c>
      <c r="G28" s="188">
        <v>0</v>
      </c>
      <c r="H28" s="188">
        <v>0</v>
      </c>
    </row>
    <row r="29" spans="1:8" x14ac:dyDescent="0.25">
      <c r="A29" s="95" t="s">
        <v>148</v>
      </c>
      <c r="B29" s="188">
        <v>0</v>
      </c>
      <c r="C29" s="188">
        <v>0</v>
      </c>
      <c r="D29" s="188">
        <v>0</v>
      </c>
      <c r="E29" s="188">
        <v>0</v>
      </c>
      <c r="F29" s="188">
        <f>B29+C29-D29+E29</f>
        <v>0</v>
      </c>
      <c r="G29" s="188">
        <v>0</v>
      </c>
      <c r="H29" s="188">
        <v>0</v>
      </c>
    </row>
    <row r="30" spans="1:8" x14ac:dyDescent="0.25">
      <c r="A30" s="95" t="s">
        <v>149</v>
      </c>
      <c r="B30" s="188">
        <v>0</v>
      </c>
      <c r="C30" s="188">
        <v>0</v>
      </c>
      <c r="D30" s="188">
        <v>0</v>
      </c>
      <c r="E30" s="188">
        <v>0</v>
      </c>
      <c r="F30" s="188">
        <f>B30+C30-D30+E30</f>
        <v>0</v>
      </c>
      <c r="G30" s="188">
        <v>0</v>
      </c>
      <c r="H30" s="188">
        <v>0</v>
      </c>
    </row>
    <row r="31" spans="1:8" x14ac:dyDescent="0.25">
      <c r="A31" s="97" t="s">
        <v>150</v>
      </c>
      <c r="B31" s="194"/>
      <c r="C31" s="194"/>
      <c r="D31" s="194"/>
      <c r="E31" s="194"/>
      <c r="F31" s="194"/>
      <c r="G31" s="194"/>
      <c r="H31" s="194"/>
    </row>
    <row r="32" spans="1:8" x14ac:dyDescent="0.25">
      <c r="A32" s="25"/>
    </row>
    <row r="33" spans="1:8" ht="15" customHeight="1" x14ac:dyDescent="0.25">
      <c r="A33" s="153" t="s">
        <v>540</v>
      </c>
      <c r="B33" s="153"/>
      <c r="C33" s="153"/>
      <c r="D33" s="153"/>
      <c r="E33" s="153"/>
      <c r="F33" s="153"/>
      <c r="G33" s="153"/>
      <c r="H33" s="153"/>
    </row>
    <row r="34" spans="1:8" ht="15" customHeight="1" x14ac:dyDescent="0.25">
      <c r="A34" s="153"/>
      <c r="B34" s="153"/>
      <c r="C34" s="153"/>
      <c r="D34" s="153"/>
      <c r="E34" s="153"/>
      <c r="F34" s="153"/>
      <c r="G34" s="153"/>
      <c r="H34" s="153"/>
    </row>
    <row r="35" spans="1:8" ht="15" customHeight="1" x14ac:dyDescent="0.25">
      <c r="A35" s="153"/>
      <c r="B35" s="153"/>
      <c r="C35" s="153"/>
      <c r="D35" s="153"/>
      <c r="E35" s="153"/>
      <c r="F35" s="153"/>
      <c r="G35" s="153"/>
      <c r="H35" s="153"/>
    </row>
    <row r="36" spans="1:8" ht="15" customHeight="1" x14ac:dyDescent="0.25">
      <c r="A36" s="153"/>
      <c r="B36" s="153"/>
      <c r="C36" s="153"/>
      <c r="D36" s="153"/>
      <c r="E36" s="153"/>
      <c r="F36" s="153"/>
      <c r="G36" s="153"/>
      <c r="H36" s="153"/>
    </row>
    <row r="37" spans="1:8" ht="15" customHeight="1" x14ac:dyDescent="0.25">
      <c r="A37" s="153"/>
      <c r="B37" s="153"/>
      <c r="C37" s="153"/>
      <c r="D37" s="153"/>
      <c r="E37" s="153"/>
      <c r="F37" s="153"/>
      <c r="G37" s="153"/>
      <c r="H37" s="153"/>
    </row>
    <row r="38" spans="1:8" x14ac:dyDescent="0.25">
      <c r="A38" s="25"/>
    </row>
    <row r="39" spans="1:8" ht="90" x14ac:dyDescent="0.25">
      <c r="A39" s="195" t="s">
        <v>151</v>
      </c>
      <c r="B39" s="195" t="s">
        <v>152</v>
      </c>
      <c r="C39" s="195" t="s">
        <v>153</v>
      </c>
      <c r="D39" s="195" t="s">
        <v>154</v>
      </c>
      <c r="E39" s="195" t="s">
        <v>155</v>
      </c>
      <c r="F39" s="197" t="s">
        <v>156</v>
      </c>
    </row>
    <row r="40" spans="1:8" x14ac:dyDescent="0.25">
      <c r="A40" s="16"/>
      <c r="B40" s="18"/>
      <c r="C40" s="18"/>
      <c r="D40" s="18"/>
      <c r="E40" s="18"/>
      <c r="F40" s="18"/>
    </row>
    <row r="41" spans="1:8" x14ac:dyDescent="0.25">
      <c r="A41" s="92" t="s">
        <v>157</v>
      </c>
      <c r="B41" s="98">
        <f>SUM(B42:B45)</f>
        <v>0</v>
      </c>
      <c r="C41" s="98">
        <f t="shared" ref="C41:F41" si="7">SUM(C42:C45)</f>
        <v>0</v>
      </c>
      <c r="D41" s="98">
        <f t="shared" si="7"/>
        <v>0</v>
      </c>
      <c r="E41" s="98">
        <f t="shared" si="7"/>
        <v>0</v>
      </c>
      <c r="F41" s="98">
        <f t="shared" si="7"/>
        <v>0</v>
      </c>
    </row>
    <row r="42" spans="1:8" x14ac:dyDescent="0.25">
      <c r="A42" s="95" t="s">
        <v>158</v>
      </c>
      <c r="B42" s="99"/>
      <c r="C42" s="99"/>
      <c r="D42" s="99"/>
      <c r="E42" s="99"/>
      <c r="F42" s="99"/>
      <c r="G42" s="33"/>
      <c r="H42" s="33"/>
    </row>
    <row r="43" spans="1:8" x14ac:dyDescent="0.25">
      <c r="A43" s="95" t="s">
        <v>159</v>
      </c>
      <c r="B43" s="99"/>
      <c r="C43" s="99"/>
      <c r="D43" s="99"/>
      <c r="E43" s="99"/>
      <c r="F43" s="99"/>
      <c r="G43" s="33"/>
      <c r="H43" s="33"/>
    </row>
    <row r="44" spans="1:8" x14ac:dyDescent="0.25">
      <c r="A44" s="95" t="s">
        <v>160</v>
      </c>
      <c r="B44" s="99"/>
      <c r="C44" s="99"/>
      <c r="D44" s="99"/>
      <c r="E44" s="99"/>
      <c r="F44" s="99"/>
      <c r="G44" s="33"/>
      <c r="H44" s="33"/>
    </row>
    <row r="45" spans="1:8" x14ac:dyDescent="0.25">
      <c r="A45" s="3" t="s">
        <v>150</v>
      </c>
      <c r="B45" s="19"/>
      <c r="C45" s="19"/>
      <c r="D45" s="19"/>
      <c r="E45" s="19"/>
      <c r="F45" s="19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1"/>
  <sheetViews>
    <sheetView showGridLines="0" zoomScale="66" zoomScaleNormal="70" workbookViewId="0">
      <selection activeCell="E31" sqref="E31"/>
    </sheetView>
  </sheetViews>
  <sheetFormatPr baseColWidth="10" defaultRowHeight="15" x14ac:dyDescent="0.25"/>
  <cols>
    <col min="1" max="1" width="52.7109375" customWidth="1"/>
    <col min="2" max="2" width="12.42578125" customWidth="1"/>
    <col min="3" max="3" width="18" customWidth="1"/>
    <col min="4" max="4" width="14.7109375" customWidth="1"/>
    <col min="5" max="5" width="15.85546875" customWidth="1"/>
    <col min="6" max="6" width="12.28515625" customWidth="1"/>
    <col min="7" max="7" width="15.5703125" customWidth="1"/>
    <col min="8" max="8" width="19.7109375" customWidth="1"/>
    <col min="9" max="9" width="14" customWidth="1"/>
    <col min="10" max="10" width="15" customWidth="1"/>
    <col min="11" max="11" width="16.140625" customWidth="1"/>
  </cols>
  <sheetData>
    <row r="1" spans="1:12" ht="40.9" customHeight="1" x14ac:dyDescent="0.25">
      <c r="A1" s="140" t="s">
        <v>161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00"/>
    </row>
    <row r="2" spans="1:12" x14ac:dyDescent="0.25">
      <c r="A2" s="141" t="s">
        <v>538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2" x14ac:dyDescent="0.25">
      <c r="A3" s="144" t="s">
        <v>162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2" x14ac:dyDescent="0.25">
      <c r="A4" s="147" t="s">
        <v>786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2" x14ac:dyDescent="0.25">
      <c r="A5" s="144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6"/>
    </row>
    <row r="6" spans="1:12" ht="158.25" customHeight="1" x14ac:dyDescent="0.25">
      <c r="A6" s="201" t="s">
        <v>163</v>
      </c>
      <c r="B6" s="201" t="s">
        <v>164</v>
      </c>
      <c r="C6" s="201" t="s">
        <v>165</v>
      </c>
      <c r="D6" s="201" t="s">
        <v>166</v>
      </c>
      <c r="E6" s="201" t="s">
        <v>167</v>
      </c>
      <c r="F6" s="201" t="s">
        <v>168</v>
      </c>
      <c r="G6" s="201" t="s">
        <v>169</v>
      </c>
      <c r="H6" s="201" t="s">
        <v>170</v>
      </c>
      <c r="I6" s="202" t="s">
        <v>787</v>
      </c>
      <c r="J6" s="202" t="s">
        <v>788</v>
      </c>
      <c r="K6" s="202" t="s">
        <v>789</v>
      </c>
    </row>
    <row r="7" spans="1:12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ht="39" customHeight="1" x14ac:dyDescent="0.25">
      <c r="A8" s="71" t="s">
        <v>171</v>
      </c>
      <c r="B8" s="45"/>
      <c r="C8" s="45"/>
      <c r="D8" s="45"/>
      <c r="E8" s="198">
        <f>SUM(E9:E12)</f>
        <v>0</v>
      </c>
      <c r="F8" s="45"/>
      <c r="G8" s="198">
        <f>SUM(G9:G12)</f>
        <v>0</v>
      </c>
      <c r="H8" s="198">
        <f>SUM(H9:H12)</f>
        <v>0</v>
      </c>
      <c r="I8" s="198">
        <f>SUM(I9:I12)</f>
        <v>0</v>
      </c>
      <c r="J8" s="198">
        <f>SUM(J9:J12)</f>
        <v>0</v>
      </c>
      <c r="K8" s="198">
        <f>SUM(K9:K12)</f>
        <v>0</v>
      </c>
    </row>
    <row r="9" spans="1:12" x14ac:dyDescent="0.25">
      <c r="A9" s="101" t="s">
        <v>172</v>
      </c>
      <c r="B9" s="102"/>
      <c r="C9" s="102"/>
      <c r="D9" s="102"/>
      <c r="E9" s="199">
        <v>0</v>
      </c>
      <c r="F9" s="99"/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33"/>
    </row>
    <row r="10" spans="1:12" x14ac:dyDescent="0.25">
      <c r="A10" s="101" t="s">
        <v>173</v>
      </c>
      <c r="B10" s="102"/>
      <c r="C10" s="102"/>
      <c r="D10" s="102"/>
      <c r="E10" s="199">
        <v>0</v>
      </c>
      <c r="F10" s="99"/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33"/>
    </row>
    <row r="11" spans="1:12" x14ac:dyDescent="0.25">
      <c r="A11" s="101" t="s">
        <v>174</v>
      </c>
      <c r="B11" s="102"/>
      <c r="C11" s="102"/>
      <c r="D11" s="102"/>
      <c r="E11" s="199">
        <v>0</v>
      </c>
      <c r="F11" s="99"/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33"/>
    </row>
    <row r="12" spans="1:12" x14ac:dyDescent="0.25">
      <c r="A12" s="101" t="s">
        <v>175</v>
      </c>
      <c r="B12" s="102"/>
      <c r="C12" s="102"/>
      <c r="D12" s="102"/>
      <c r="E12" s="199">
        <v>0</v>
      </c>
      <c r="F12" s="99"/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33"/>
    </row>
    <row r="13" spans="1:12" x14ac:dyDescent="0.25">
      <c r="A13" s="104" t="s">
        <v>150</v>
      </c>
      <c r="B13" s="105"/>
      <c r="C13" s="105"/>
      <c r="D13" s="105"/>
      <c r="E13" s="200"/>
      <c r="F13" s="72"/>
      <c r="G13" s="200"/>
      <c r="H13" s="200"/>
      <c r="I13" s="200"/>
      <c r="J13" s="200"/>
      <c r="K13" s="200"/>
    </row>
    <row r="14" spans="1:12" x14ac:dyDescent="0.25">
      <c r="A14" s="71" t="s">
        <v>176</v>
      </c>
      <c r="B14" s="45"/>
      <c r="C14" s="45"/>
      <c r="D14" s="45"/>
      <c r="E14" s="198">
        <f>SUM(E15:E18)</f>
        <v>0</v>
      </c>
      <c r="F14" s="45"/>
      <c r="G14" s="198">
        <f>SUM(G15:G18)</f>
        <v>0</v>
      </c>
      <c r="H14" s="198">
        <f>SUM(H15:H18)</f>
        <v>0</v>
      </c>
      <c r="I14" s="198">
        <f>SUM(I15:I18)</f>
        <v>0</v>
      </c>
      <c r="J14" s="198">
        <f>SUM(J15:J18)</f>
        <v>0</v>
      </c>
      <c r="K14" s="198">
        <f>SUM(K15:K18)</f>
        <v>0</v>
      </c>
    </row>
    <row r="15" spans="1:12" x14ac:dyDescent="0.25">
      <c r="A15" s="101" t="s">
        <v>177</v>
      </c>
      <c r="B15" s="102"/>
      <c r="C15" s="102"/>
      <c r="D15" s="102"/>
      <c r="E15" s="199">
        <v>0</v>
      </c>
      <c r="F15" s="99"/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33"/>
    </row>
    <row r="16" spans="1:12" x14ac:dyDescent="0.25">
      <c r="A16" s="101" t="s">
        <v>178</v>
      </c>
      <c r="B16" s="102"/>
      <c r="C16" s="102"/>
      <c r="D16" s="102"/>
      <c r="E16" s="199">
        <v>0</v>
      </c>
      <c r="F16" s="99"/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33"/>
    </row>
    <row r="17" spans="1:11" x14ac:dyDescent="0.25">
      <c r="A17" s="101" t="s">
        <v>179</v>
      </c>
      <c r="B17" s="102"/>
      <c r="C17" s="102"/>
      <c r="D17" s="102"/>
      <c r="E17" s="199">
        <v>0</v>
      </c>
      <c r="F17" s="99"/>
      <c r="G17" s="199">
        <v>0</v>
      </c>
      <c r="H17" s="199">
        <v>0</v>
      </c>
      <c r="I17" s="199">
        <v>0</v>
      </c>
      <c r="J17" s="199">
        <v>0</v>
      </c>
      <c r="K17" s="199">
        <v>0</v>
      </c>
    </row>
    <row r="18" spans="1:11" x14ac:dyDescent="0.25">
      <c r="A18" s="101" t="s">
        <v>180</v>
      </c>
      <c r="B18" s="102"/>
      <c r="C18" s="102"/>
      <c r="D18" s="102"/>
      <c r="E18" s="199">
        <v>0</v>
      </c>
      <c r="F18" s="99"/>
      <c r="G18" s="199">
        <v>0</v>
      </c>
      <c r="H18" s="199">
        <v>0</v>
      </c>
      <c r="I18" s="199">
        <v>0</v>
      </c>
      <c r="J18" s="199">
        <v>0</v>
      </c>
      <c r="K18" s="199">
        <v>0</v>
      </c>
    </row>
    <row r="19" spans="1:11" x14ac:dyDescent="0.25">
      <c r="A19" s="104" t="s">
        <v>150</v>
      </c>
      <c r="B19" s="105"/>
      <c r="C19" s="105"/>
      <c r="D19" s="105"/>
      <c r="E19" s="200"/>
      <c r="F19" s="72"/>
      <c r="G19" s="200"/>
      <c r="H19" s="200"/>
      <c r="I19" s="200"/>
      <c r="J19" s="200"/>
      <c r="K19" s="200"/>
    </row>
    <row r="20" spans="1:11" x14ac:dyDescent="0.25">
      <c r="A20" s="71" t="s">
        <v>181</v>
      </c>
      <c r="B20" s="45"/>
      <c r="C20" s="45"/>
      <c r="D20" s="45"/>
      <c r="E20" s="198">
        <f>E8+E14</f>
        <v>0</v>
      </c>
      <c r="F20" s="45"/>
      <c r="G20" s="198">
        <f>G8+G14</f>
        <v>0</v>
      </c>
      <c r="H20" s="198">
        <f>H8+H14</f>
        <v>0</v>
      </c>
      <c r="I20" s="198">
        <f>I8+I14</f>
        <v>0</v>
      </c>
      <c r="J20" s="198">
        <f>J8+J14</f>
        <v>0</v>
      </c>
      <c r="K20" s="198">
        <f>K8+K14</f>
        <v>0</v>
      </c>
    </row>
    <row r="21" spans="1:11" x14ac:dyDescent="0.25">
      <c r="A21" s="106"/>
      <c r="B21" s="107"/>
      <c r="C21" s="107"/>
      <c r="D21" s="107"/>
      <c r="E21" s="107"/>
      <c r="F21" s="107"/>
      <c r="G21" s="108"/>
      <c r="H21" s="108"/>
      <c r="I21" s="108"/>
      <c r="J21" s="108"/>
      <c r="K21" s="10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scale="65" orientation="landscape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75"/>
  <sheetViews>
    <sheetView showGridLines="0" zoomScale="67" zoomScaleNormal="53" workbookViewId="0">
      <selection activeCell="A2" sqref="A2:D5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40" t="s">
        <v>182</v>
      </c>
      <c r="B1" s="140"/>
      <c r="C1" s="140"/>
      <c r="D1" s="140"/>
      <c r="E1" s="100"/>
      <c r="F1" s="100"/>
      <c r="G1" s="100"/>
      <c r="H1" s="100"/>
      <c r="I1" s="100"/>
      <c r="J1" s="100"/>
      <c r="K1" s="100"/>
    </row>
    <row r="2" spans="1:11" x14ac:dyDescent="0.25">
      <c r="A2" s="141" t="s">
        <v>538</v>
      </c>
      <c r="B2" s="142"/>
      <c r="C2" s="142"/>
      <c r="D2" s="143"/>
    </row>
    <row r="3" spans="1:11" x14ac:dyDescent="0.25">
      <c r="A3" s="144" t="s">
        <v>183</v>
      </c>
      <c r="B3" s="145"/>
      <c r="C3" s="145"/>
      <c r="D3" s="146"/>
    </row>
    <row r="4" spans="1:11" x14ac:dyDescent="0.25">
      <c r="A4" s="147" t="s">
        <v>786</v>
      </c>
      <c r="B4" s="148"/>
      <c r="C4" s="148"/>
      <c r="D4" s="149"/>
    </row>
    <row r="5" spans="1:11" x14ac:dyDescent="0.25">
      <c r="A5" s="150" t="s">
        <v>2</v>
      </c>
      <c r="B5" s="151"/>
      <c r="C5" s="151"/>
      <c r="D5" s="152"/>
    </row>
    <row r="7" spans="1:11" ht="30" x14ac:dyDescent="0.25">
      <c r="A7" s="224" t="s">
        <v>4</v>
      </c>
      <c r="B7" s="201" t="s">
        <v>184</v>
      </c>
      <c r="C7" s="201" t="s">
        <v>185</v>
      </c>
      <c r="D7" s="201" t="s">
        <v>186</v>
      </c>
    </row>
    <row r="8" spans="1:11" x14ac:dyDescent="0.25">
      <c r="A8" s="80" t="s">
        <v>187</v>
      </c>
      <c r="B8" s="203">
        <f>SUM(B9:B11)</f>
        <v>215742200</v>
      </c>
      <c r="C8" s="203">
        <f>SUM(C9:C11)</f>
        <v>137656995.41</v>
      </c>
      <c r="D8" s="203">
        <f>SUM(D9:D11)</f>
        <v>137656995.43000001</v>
      </c>
    </row>
    <row r="9" spans="1:11" x14ac:dyDescent="0.25">
      <c r="A9" s="109" t="s">
        <v>188</v>
      </c>
      <c r="B9" s="204">
        <v>155822200</v>
      </c>
      <c r="C9" s="204">
        <v>99379412.060000002</v>
      </c>
      <c r="D9" s="204">
        <v>99379412.079999998</v>
      </c>
    </row>
    <row r="10" spans="1:11" x14ac:dyDescent="0.25">
      <c r="A10" s="109" t="s">
        <v>189</v>
      </c>
      <c r="B10" s="204">
        <v>69420000</v>
      </c>
      <c r="C10" s="204">
        <v>43777583.350000001</v>
      </c>
      <c r="D10" s="204">
        <v>43777583.350000001</v>
      </c>
    </row>
    <row r="11" spans="1:11" x14ac:dyDescent="0.25">
      <c r="A11" s="109" t="s">
        <v>190</v>
      </c>
      <c r="B11" s="205">
        <f>B44</f>
        <v>-9500000</v>
      </c>
      <c r="C11" s="205">
        <f>C44</f>
        <v>-5500000</v>
      </c>
      <c r="D11" s="205">
        <f>D44</f>
        <v>-5500000</v>
      </c>
    </row>
    <row r="12" spans="1:11" x14ac:dyDescent="0.25">
      <c r="A12" s="74"/>
      <c r="B12" s="206"/>
      <c r="C12" s="206"/>
      <c r="D12" s="206"/>
    </row>
    <row r="13" spans="1:11" x14ac:dyDescent="0.25">
      <c r="A13" s="80" t="s">
        <v>191</v>
      </c>
      <c r="B13" s="203">
        <f>SUM(B14:B15)</f>
        <v>215742200</v>
      </c>
      <c r="C13" s="203">
        <f t="shared" ref="C13:D13" si="0">SUM(C14:C15)</f>
        <v>114961558.23999999</v>
      </c>
      <c r="D13" s="203">
        <f t="shared" si="0"/>
        <v>107671136.09999999</v>
      </c>
      <c r="E13" s="110"/>
    </row>
    <row r="14" spans="1:11" x14ac:dyDescent="0.25">
      <c r="A14" s="109" t="s">
        <v>192</v>
      </c>
      <c r="B14" s="204">
        <v>146322200</v>
      </c>
      <c r="C14" s="204">
        <v>71299637.079999998</v>
      </c>
      <c r="D14" s="204">
        <v>64732761.210000001</v>
      </c>
    </row>
    <row r="15" spans="1:11" x14ac:dyDescent="0.25">
      <c r="A15" s="109" t="s">
        <v>193</v>
      </c>
      <c r="B15" s="204">
        <v>69420000</v>
      </c>
      <c r="C15" s="204">
        <v>43661921.159999996</v>
      </c>
      <c r="D15" s="204">
        <v>42938374.890000001</v>
      </c>
    </row>
    <row r="16" spans="1:11" x14ac:dyDescent="0.25">
      <c r="A16" s="74"/>
      <c r="B16" s="206"/>
      <c r="C16" s="206"/>
      <c r="D16" s="206"/>
    </row>
    <row r="17" spans="1:5" x14ac:dyDescent="0.25">
      <c r="A17" s="80" t="s">
        <v>194</v>
      </c>
      <c r="B17" s="207">
        <v>0</v>
      </c>
      <c r="C17" s="203">
        <f>C18+C19</f>
        <v>-17031136.289999999</v>
      </c>
      <c r="D17" s="203">
        <f>D18+D19</f>
        <v>-17031136.289999999</v>
      </c>
      <c r="E17" s="110"/>
    </row>
    <row r="18" spans="1:5" x14ac:dyDescent="0.25">
      <c r="A18" s="109" t="s">
        <v>195</v>
      </c>
      <c r="B18" s="208">
        <v>0</v>
      </c>
      <c r="C18" s="204">
        <v>-1450425.32</v>
      </c>
      <c r="D18" s="204">
        <v>-1450425.32</v>
      </c>
    </row>
    <row r="19" spans="1:5" x14ac:dyDescent="0.25">
      <c r="A19" s="109" t="s">
        <v>196</v>
      </c>
      <c r="B19" s="208">
        <v>0</v>
      </c>
      <c r="C19" s="204">
        <v>-15580710.970000001</v>
      </c>
      <c r="D19" s="204">
        <v>-15580710.970000001</v>
      </c>
    </row>
    <row r="20" spans="1:5" x14ac:dyDescent="0.25">
      <c r="A20" s="74"/>
      <c r="B20" s="206"/>
      <c r="C20" s="206"/>
      <c r="D20" s="206"/>
    </row>
    <row r="21" spans="1:5" x14ac:dyDescent="0.25">
      <c r="A21" s="80" t="s">
        <v>197</v>
      </c>
      <c r="B21" s="203">
        <f>B8-B13+B17</f>
        <v>0</v>
      </c>
      <c r="C21" s="203">
        <f>C8-C13+C17</f>
        <v>5664300.8800000027</v>
      </c>
      <c r="D21" s="203">
        <f>D8-D13+D17</f>
        <v>12954723.040000014</v>
      </c>
    </row>
    <row r="22" spans="1:5" x14ac:dyDescent="0.25">
      <c r="A22" s="80"/>
      <c r="B22" s="206"/>
      <c r="C22" s="206"/>
      <c r="D22" s="206"/>
    </row>
    <row r="23" spans="1:5" x14ac:dyDescent="0.25">
      <c r="A23" s="80" t="s">
        <v>198</v>
      </c>
      <c r="B23" s="203">
        <f>B21-B11</f>
        <v>9500000</v>
      </c>
      <c r="C23" s="203">
        <f>C21-C11</f>
        <v>11164300.880000003</v>
      </c>
      <c r="D23" s="203">
        <f>D21-D11</f>
        <v>18454723.040000014</v>
      </c>
    </row>
    <row r="24" spans="1:5" x14ac:dyDescent="0.25">
      <c r="A24" s="80"/>
      <c r="B24" s="209"/>
      <c r="C24" s="209"/>
      <c r="D24" s="209"/>
    </row>
    <row r="25" spans="1:5" x14ac:dyDescent="0.25">
      <c r="A25" s="111" t="s">
        <v>199</v>
      </c>
      <c r="B25" s="203">
        <f>B23-B17</f>
        <v>9500000</v>
      </c>
      <c r="C25" s="203">
        <f>C23-C17</f>
        <v>28195437.170000002</v>
      </c>
      <c r="D25" s="203">
        <f>D23-D17</f>
        <v>35485859.330000013</v>
      </c>
    </row>
    <row r="26" spans="1:5" x14ac:dyDescent="0.25">
      <c r="A26" s="112"/>
      <c r="B26" s="210"/>
      <c r="C26" s="210"/>
      <c r="D26" s="210"/>
    </row>
    <row r="27" spans="1:5" x14ac:dyDescent="0.25">
      <c r="A27" s="25"/>
      <c r="B27" s="211"/>
      <c r="C27" s="211"/>
      <c r="D27" s="211"/>
    </row>
    <row r="28" spans="1:5" x14ac:dyDescent="0.25">
      <c r="A28" s="5" t="s">
        <v>200</v>
      </c>
      <c r="B28" s="212" t="s">
        <v>201</v>
      </c>
      <c r="C28" s="212" t="s">
        <v>185</v>
      </c>
      <c r="D28" s="212" t="s">
        <v>202</v>
      </c>
    </row>
    <row r="29" spans="1:5" x14ac:dyDescent="0.25">
      <c r="A29" s="80" t="s">
        <v>203</v>
      </c>
      <c r="B29" s="213">
        <f>SUM(B30:B31)</f>
        <v>200000</v>
      </c>
      <c r="C29" s="213">
        <f>SUM(C30:C31)</f>
        <v>241882.67</v>
      </c>
      <c r="D29" s="213">
        <f>SUM(D30:D31)</f>
        <v>241882.67</v>
      </c>
    </row>
    <row r="30" spans="1:5" x14ac:dyDescent="0.25">
      <c r="A30" s="109" t="s">
        <v>204</v>
      </c>
      <c r="B30" s="214">
        <v>200000</v>
      </c>
      <c r="C30" s="214">
        <v>241882.67</v>
      </c>
      <c r="D30" s="214">
        <v>241882.67</v>
      </c>
    </row>
    <row r="31" spans="1:5" x14ac:dyDescent="0.25">
      <c r="A31" s="109" t="s">
        <v>205</v>
      </c>
      <c r="B31" s="214">
        <v>0</v>
      </c>
      <c r="C31" s="214">
        <v>0</v>
      </c>
      <c r="D31" s="214">
        <v>0</v>
      </c>
    </row>
    <row r="32" spans="1:5" x14ac:dyDescent="0.25">
      <c r="A32" s="72"/>
      <c r="B32" s="215"/>
      <c r="C32" s="215"/>
      <c r="D32" s="215"/>
    </row>
    <row r="33" spans="1:4" x14ac:dyDescent="0.25">
      <c r="A33" s="80" t="s">
        <v>206</v>
      </c>
      <c r="B33" s="213">
        <f>B25+B29</f>
        <v>9700000</v>
      </c>
      <c r="C33" s="213">
        <f>C25+C29</f>
        <v>28437319.840000004</v>
      </c>
      <c r="D33" s="213">
        <f>D25+D29</f>
        <v>35727742.000000015</v>
      </c>
    </row>
    <row r="34" spans="1:4" x14ac:dyDescent="0.25">
      <c r="A34" s="106"/>
      <c r="B34" s="216"/>
      <c r="C34" s="216"/>
      <c r="D34" s="216"/>
    </row>
    <row r="35" spans="1:4" x14ac:dyDescent="0.25">
      <c r="A35" s="25"/>
      <c r="B35" s="211"/>
      <c r="C35" s="211"/>
      <c r="D35" s="211"/>
    </row>
    <row r="36" spans="1:4" ht="30" x14ac:dyDescent="0.25">
      <c r="A36" s="5" t="s">
        <v>200</v>
      </c>
      <c r="B36" s="212" t="s">
        <v>207</v>
      </c>
      <c r="C36" s="212" t="s">
        <v>185</v>
      </c>
      <c r="D36" s="212" t="s">
        <v>186</v>
      </c>
    </row>
    <row r="37" spans="1:4" x14ac:dyDescent="0.25">
      <c r="A37" s="80" t="s">
        <v>208</v>
      </c>
      <c r="B37" s="213">
        <f>SUM(B38:B39)</f>
        <v>0</v>
      </c>
      <c r="C37" s="213">
        <f>SUM(C38:C39)</f>
        <v>0</v>
      </c>
      <c r="D37" s="213">
        <f>SUM(D38:D39)</f>
        <v>0</v>
      </c>
    </row>
    <row r="38" spans="1:4" x14ac:dyDescent="0.25">
      <c r="A38" s="109" t="s">
        <v>209</v>
      </c>
      <c r="B38" s="214">
        <v>0</v>
      </c>
      <c r="C38" s="214">
        <v>0</v>
      </c>
      <c r="D38" s="214">
        <v>0</v>
      </c>
    </row>
    <row r="39" spans="1:4" x14ac:dyDescent="0.25">
      <c r="A39" s="109" t="s">
        <v>210</v>
      </c>
      <c r="B39" s="214">
        <v>0</v>
      </c>
      <c r="C39" s="214">
        <v>0</v>
      </c>
      <c r="D39" s="214">
        <v>0</v>
      </c>
    </row>
    <row r="40" spans="1:4" x14ac:dyDescent="0.25">
      <c r="A40" s="80" t="s">
        <v>211</v>
      </c>
      <c r="B40" s="213">
        <f>SUM(B41:B42)</f>
        <v>9500000</v>
      </c>
      <c r="C40" s="213">
        <f>SUM(C41:C42)</f>
        <v>5500000</v>
      </c>
      <c r="D40" s="213">
        <f>SUM(D41:D42)</f>
        <v>5500000</v>
      </c>
    </row>
    <row r="41" spans="1:4" x14ac:dyDescent="0.25">
      <c r="A41" s="109" t="s">
        <v>212</v>
      </c>
      <c r="B41" s="214">
        <v>9500000</v>
      </c>
      <c r="C41" s="214">
        <v>5500000</v>
      </c>
      <c r="D41" s="214">
        <v>5500000</v>
      </c>
    </row>
    <row r="42" spans="1:4" x14ac:dyDescent="0.25">
      <c r="A42" s="109" t="s">
        <v>213</v>
      </c>
      <c r="B42" s="214">
        <v>0</v>
      </c>
      <c r="C42" s="214">
        <v>0</v>
      </c>
      <c r="D42" s="214">
        <v>0</v>
      </c>
    </row>
    <row r="43" spans="1:4" x14ac:dyDescent="0.25">
      <c r="A43" s="72"/>
      <c r="B43" s="215"/>
      <c r="C43" s="215"/>
      <c r="D43" s="215"/>
    </row>
    <row r="44" spans="1:4" x14ac:dyDescent="0.25">
      <c r="A44" s="80" t="s">
        <v>214</v>
      </c>
      <c r="B44" s="213">
        <f>B37-B40</f>
        <v>-9500000</v>
      </c>
      <c r="C44" s="213">
        <f>C37-C40</f>
        <v>-5500000</v>
      </c>
      <c r="D44" s="213">
        <f>D37-D40</f>
        <v>-5500000</v>
      </c>
    </row>
    <row r="45" spans="1:4" x14ac:dyDescent="0.25">
      <c r="A45" s="114"/>
      <c r="B45" s="217"/>
      <c r="C45" s="217"/>
      <c r="D45" s="217"/>
    </row>
    <row r="46" spans="1:4" x14ac:dyDescent="0.25">
      <c r="B46" s="211"/>
      <c r="C46" s="211"/>
      <c r="D46" s="211"/>
    </row>
    <row r="47" spans="1:4" ht="30" x14ac:dyDescent="0.25">
      <c r="A47" s="5" t="s">
        <v>200</v>
      </c>
      <c r="B47" s="212" t="s">
        <v>207</v>
      </c>
      <c r="C47" s="212" t="s">
        <v>185</v>
      </c>
      <c r="D47" s="212" t="s">
        <v>186</v>
      </c>
    </row>
    <row r="48" spans="1:4" x14ac:dyDescent="0.25">
      <c r="A48" s="115" t="s">
        <v>215</v>
      </c>
      <c r="B48" s="218">
        <v>155822200</v>
      </c>
      <c r="C48" s="218">
        <v>99379412.060000002</v>
      </c>
      <c r="D48" s="218">
        <v>99379412.079999998</v>
      </c>
    </row>
    <row r="49" spans="1:4" x14ac:dyDescent="0.25">
      <c r="A49" s="116" t="s">
        <v>216</v>
      </c>
      <c r="B49" s="213">
        <f>B50-B51</f>
        <v>-9500000</v>
      </c>
      <c r="C49" s="213">
        <f>C50-C51</f>
        <v>-5500000</v>
      </c>
      <c r="D49" s="213">
        <f>D50-D51</f>
        <v>-5500000</v>
      </c>
    </row>
    <row r="50" spans="1:4" x14ac:dyDescent="0.25">
      <c r="A50" s="117" t="s">
        <v>209</v>
      </c>
      <c r="B50" s="214">
        <v>0</v>
      </c>
      <c r="C50" s="214">
        <v>0</v>
      </c>
      <c r="D50" s="214">
        <v>0</v>
      </c>
    </row>
    <row r="51" spans="1:4" x14ac:dyDescent="0.25">
      <c r="A51" s="117" t="s">
        <v>212</v>
      </c>
      <c r="B51" s="214">
        <v>9500000</v>
      </c>
      <c r="C51" s="214">
        <v>5500000</v>
      </c>
      <c r="D51" s="214">
        <v>5500000</v>
      </c>
    </row>
    <row r="52" spans="1:4" x14ac:dyDescent="0.25">
      <c r="A52" s="72"/>
      <c r="B52" s="215"/>
      <c r="C52" s="215"/>
      <c r="D52" s="215"/>
    </row>
    <row r="53" spans="1:4" x14ac:dyDescent="0.25">
      <c r="A53" s="109" t="s">
        <v>192</v>
      </c>
      <c r="B53" s="214">
        <v>146322200</v>
      </c>
      <c r="C53" s="214">
        <v>71299637.079999998</v>
      </c>
      <c r="D53" s="214">
        <v>64732761.210000001</v>
      </c>
    </row>
    <row r="54" spans="1:4" x14ac:dyDescent="0.25">
      <c r="A54" s="72"/>
      <c r="B54" s="215"/>
      <c r="C54" s="215"/>
      <c r="D54" s="215"/>
    </row>
    <row r="55" spans="1:4" x14ac:dyDescent="0.25">
      <c r="A55" s="109" t="s">
        <v>195</v>
      </c>
      <c r="B55" s="219"/>
      <c r="C55" s="214">
        <v>-1450425.32</v>
      </c>
      <c r="D55" s="214">
        <v>-1450425.32</v>
      </c>
    </row>
    <row r="56" spans="1:4" x14ac:dyDescent="0.25">
      <c r="A56" s="72"/>
      <c r="B56" s="215"/>
      <c r="C56" s="215"/>
      <c r="D56" s="215"/>
    </row>
    <row r="57" spans="1:4" ht="30" x14ac:dyDescent="0.25">
      <c r="A57" s="111" t="s">
        <v>541</v>
      </c>
      <c r="B57" s="213">
        <f>B48+B49-B53+B55</f>
        <v>0</v>
      </c>
      <c r="C57" s="213">
        <f>C48+C49-C53+C55</f>
        <v>21129349.660000004</v>
      </c>
      <c r="D57" s="213">
        <f>D48+D49-D53+D55</f>
        <v>27696225.549999997</v>
      </c>
    </row>
    <row r="58" spans="1:4" x14ac:dyDescent="0.25">
      <c r="A58" s="118"/>
      <c r="B58" s="220"/>
      <c r="C58" s="220"/>
      <c r="D58" s="220"/>
    </row>
    <row r="59" spans="1:4" x14ac:dyDescent="0.25">
      <c r="A59" s="111" t="s">
        <v>217</v>
      </c>
      <c r="B59" s="213">
        <f>B57-B49</f>
        <v>9500000</v>
      </c>
      <c r="C59" s="213">
        <f>C57-C49</f>
        <v>26629349.660000004</v>
      </c>
      <c r="D59" s="213">
        <f>D57-D49</f>
        <v>33196225.549999997</v>
      </c>
    </row>
    <row r="60" spans="1:4" x14ac:dyDescent="0.25">
      <c r="A60" s="106"/>
      <c r="B60" s="217"/>
      <c r="C60" s="217"/>
      <c r="D60" s="217"/>
    </row>
    <row r="61" spans="1:4" x14ac:dyDescent="0.25">
      <c r="B61" s="221"/>
      <c r="C61" s="221"/>
      <c r="D61" s="221"/>
    </row>
    <row r="62" spans="1:4" ht="30" x14ac:dyDescent="0.25">
      <c r="A62" s="5" t="s">
        <v>200</v>
      </c>
      <c r="B62" s="212" t="s">
        <v>207</v>
      </c>
      <c r="C62" s="212" t="s">
        <v>185</v>
      </c>
      <c r="D62" s="212" t="s">
        <v>186</v>
      </c>
    </row>
    <row r="63" spans="1:4" x14ac:dyDescent="0.25">
      <c r="A63" s="115" t="s">
        <v>189</v>
      </c>
      <c r="B63" s="119">
        <v>69420000</v>
      </c>
      <c r="C63" s="119">
        <v>43777583.350000001</v>
      </c>
      <c r="D63" s="119">
        <v>43777583.350000001</v>
      </c>
    </row>
    <row r="64" spans="1:4" ht="30" x14ac:dyDescent="0.25">
      <c r="A64" s="116" t="s">
        <v>218</v>
      </c>
      <c r="B64" s="203">
        <f>B65-B66</f>
        <v>0</v>
      </c>
      <c r="C64" s="203">
        <f>C65-C66</f>
        <v>0</v>
      </c>
      <c r="D64" s="203">
        <f>D65-D66</f>
        <v>0</v>
      </c>
    </row>
    <row r="65" spans="1:4" x14ac:dyDescent="0.25">
      <c r="A65" s="117" t="s">
        <v>210</v>
      </c>
      <c r="B65" s="204">
        <v>0</v>
      </c>
      <c r="C65" s="204">
        <v>0</v>
      </c>
      <c r="D65" s="204">
        <v>0</v>
      </c>
    </row>
    <row r="66" spans="1:4" x14ac:dyDescent="0.25">
      <c r="A66" s="117" t="s">
        <v>213</v>
      </c>
      <c r="B66" s="204">
        <v>0</v>
      </c>
      <c r="C66" s="204">
        <v>0</v>
      </c>
      <c r="D66" s="204">
        <v>0</v>
      </c>
    </row>
    <row r="67" spans="1:4" x14ac:dyDescent="0.25">
      <c r="A67" s="72"/>
      <c r="B67" s="206"/>
      <c r="C67" s="206"/>
      <c r="D67" s="206"/>
    </row>
    <row r="68" spans="1:4" x14ac:dyDescent="0.25">
      <c r="A68" s="109" t="s">
        <v>219</v>
      </c>
      <c r="B68" s="204">
        <v>69420000</v>
      </c>
      <c r="C68" s="204">
        <v>43661921.159999996</v>
      </c>
      <c r="D68" s="204">
        <v>42938374.890000001</v>
      </c>
    </row>
    <row r="69" spans="1:4" x14ac:dyDescent="0.25">
      <c r="A69" s="72"/>
      <c r="B69" s="206"/>
      <c r="C69" s="206"/>
      <c r="D69" s="206"/>
    </row>
    <row r="70" spans="1:4" x14ac:dyDescent="0.25">
      <c r="A70" s="109" t="s">
        <v>196</v>
      </c>
      <c r="B70" s="222">
        <v>0</v>
      </c>
      <c r="C70" s="204">
        <v>-15580710.970000001</v>
      </c>
      <c r="D70" s="204">
        <v>-15580710.970000001</v>
      </c>
    </row>
    <row r="71" spans="1:4" x14ac:dyDescent="0.25">
      <c r="A71" s="72"/>
      <c r="B71" s="206"/>
      <c r="C71" s="206"/>
      <c r="D71" s="206"/>
    </row>
    <row r="72" spans="1:4" ht="30" x14ac:dyDescent="0.25">
      <c r="A72" s="111" t="s">
        <v>542</v>
      </c>
      <c r="B72" s="203">
        <f>B63+B64-B68+B70</f>
        <v>0</v>
      </c>
      <c r="C72" s="203">
        <f>C63+C64-C68+C70</f>
        <v>-15465048.779999996</v>
      </c>
      <c r="D72" s="203">
        <f>D63+D64-D68+D70</f>
        <v>-14741502.51</v>
      </c>
    </row>
    <row r="73" spans="1:4" x14ac:dyDescent="0.25">
      <c r="A73" s="72"/>
      <c r="B73" s="206"/>
      <c r="C73" s="206"/>
      <c r="D73" s="206"/>
    </row>
    <row r="74" spans="1:4" x14ac:dyDescent="0.25">
      <c r="A74" s="111" t="s">
        <v>220</v>
      </c>
      <c r="B74" s="203">
        <f>B72-B64</f>
        <v>0</v>
      </c>
      <c r="C74" s="203">
        <f>C72-C64</f>
        <v>-15465048.779999996</v>
      </c>
      <c r="D74" s="203">
        <f>D72-D64</f>
        <v>-14741502.51</v>
      </c>
    </row>
    <row r="75" spans="1:4" x14ac:dyDescent="0.25">
      <c r="A75" s="106"/>
      <c r="B75" s="223"/>
      <c r="C75" s="223"/>
      <c r="D75" s="223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0"/>
  <sheetViews>
    <sheetView showGridLines="0" topLeftCell="A40" zoomScale="76" zoomScaleNormal="115" workbookViewId="0">
      <selection activeCell="A6" sqref="A6:G7"/>
    </sheetView>
  </sheetViews>
  <sheetFormatPr baseColWidth="10" defaultRowHeight="15" x14ac:dyDescent="0.25"/>
  <cols>
    <col min="1" max="1" width="81.7109375" customWidth="1"/>
    <col min="2" max="2" width="21" customWidth="1"/>
    <col min="3" max="3" width="17.85546875" customWidth="1"/>
    <col min="4" max="6" width="21.140625" customWidth="1"/>
    <col min="7" max="7" width="17.85546875" customWidth="1"/>
  </cols>
  <sheetData>
    <row r="1" spans="1:8" ht="21" x14ac:dyDescent="0.25">
      <c r="A1" s="155" t="s">
        <v>221</v>
      </c>
      <c r="B1" s="155"/>
      <c r="C1" s="155"/>
      <c r="D1" s="155"/>
      <c r="E1" s="155"/>
      <c r="F1" s="155"/>
      <c r="G1" s="155"/>
      <c r="H1" s="120"/>
    </row>
    <row r="2" spans="1:8" x14ac:dyDescent="0.25">
      <c r="A2" s="141" t="s">
        <v>538</v>
      </c>
      <c r="B2" s="142"/>
      <c r="C2" s="142"/>
      <c r="D2" s="142"/>
      <c r="E2" s="142"/>
      <c r="F2" s="142"/>
      <c r="G2" s="143"/>
    </row>
    <row r="3" spans="1:8" x14ac:dyDescent="0.25">
      <c r="A3" s="144" t="s">
        <v>222</v>
      </c>
      <c r="B3" s="145"/>
      <c r="C3" s="145"/>
      <c r="D3" s="145"/>
      <c r="E3" s="145"/>
      <c r="F3" s="145"/>
      <c r="G3" s="146"/>
    </row>
    <row r="4" spans="1:8" x14ac:dyDescent="0.25">
      <c r="A4" s="147" t="s">
        <v>786</v>
      </c>
      <c r="B4" s="148"/>
      <c r="C4" s="148"/>
      <c r="D4" s="148"/>
      <c r="E4" s="148"/>
      <c r="F4" s="148"/>
      <c r="G4" s="149"/>
    </row>
    <row r="5" spans="1:8" x14ac:dyDescent="0.25">
      <c r="A5" s="150" t="s">
        <v>2</v>
      </c>
      <c r="B5" s="151"/>
      <c r="C5" s="151"/>
      <c r="D5" s="151"/>
      <c r="E5" s="151"/>
      <c r="F5" s="151"/>
      <c r="G5" s="152"/>
    </row>
    <row r="6" spans="1:8" x14ac:dyDescent="0.25">
      <c r="A6" s="231" t="s">
        <v>223</v>
      </c>
      <c r="B6" s="232" t="s">
        <v>224</v>
      </c>
      <c r="C6" s="232"/>
      <c r="D6" s="232"/>
      <c r="E6" s="232"/>
      <c r="F6" s="232"/>
      <c r="G6" s="232" t="s">
        <v>225</v>
      </c>
    </row>
    <row r="7" spans="1:8" ht="30" x14ac:dyDescent="0.25">
      <c r="A7" s="233"/>
      <c r="B7" s="234" t="s">
        <v>226</v>
      </c>
      <c r="C7" s="201" t="s">
        <v>227</v>
      </c>
      <c r="D7" s="234" t="s">
        <v>228</v>
      </c>
      <c r="E7" s="234" t="s">
        <v>185</v>
      </c>
      <c r="F7" s="234" t="s">
        <v>229</v>
      </c>
      <c r="G7" s="232"/>
    </row>
    <row r="8" spans="1:8" x14ac:dyDescent="0.25">
      <c r="A8" s="121" t="s">
        <v>230</v>
      </c>
      <c r="B8" s="225"/>
      <c r="C8" s="225"/>
      <c r="D8" s="225"/>
      <c r="E8" s="225"/>
      <c r="F8" s="225"/>
      <c r="G8" s="225"/>
    </row>
    <row r="9" spans="1:8" x14ac:dyDescent="0.25">
      <c r="A9" s="109" t="s">
        <v>231</v>
      </c>
      <c r="B9" s="214">
        <v>34175000</v>
      </c>
      <c r="C9" s="214">
        <v>0</v>
      </c>
      <c r="D9" s="226">
        <f>B9+C9</f>
        <v>34175000</v>
      </c>
      <c r="E9" s="214">
        <v>19190543.690000001</v>
      </c>
      <c r="F9" s="214">
        <v>19190543.73</v>
      </c>
      <c r="G9" s="226">
        <f>F9-B9</f>
        <v>-14984456.27</v>
      </c>
      <c r="H9" s="122"/>
    </row>
    <row r="10" spans="1:8" x14ac:dyDescent="0.25">
      <c r="A10" s="109" t="s">
        <v>232</v>
      </c>
      <c r="B10" s="214">
        <v>0</v>
      </c>
      <c r="C10" s="214">
        <v>0</v>
      </c>
      <c r="D10" s="226">
        <f t="shared" ref="D10:D15" si="0">B10+C10</f>
        <v>0</v>
      </c>
      <c r="E10" s="214">
        <v>0</v>
      </c>
      <c r="F10" s="214">
        <v>0</v>
      </c>
      <c r="G10" s="226">
        <f t="shared" ref="G10:G39" si="1">F10-B10</f>
        <v>0</v>
      </c>
    </row>
    <row r="11" spans="1:8" x14ac:dyDescent="0.25">
      <c r="A11" s="109" t="s">
        <v>233</v>
      </c>
      <c r="B11" s="214">
        <v>500000</v>
      </c>
      <c r="C11" s="214">
        <v>0</v>
      </c>
      <c r="D11" s="226">
        <f t="shared" si="0"/>
        <v>500000</v>
      </c>
      <c r="E11" s="214">
        <v>132181.63</v>
      </c>
      <c r="F11" s="214">
        <v>132181.65</v>
      </c>
      <c r="G11" s="226">
        <f t="shared" si="1"/>
        <v>-367818.35</v>
      </c>
    </row>
    <row r="12" spans="1:8" x14ac:dyDescent="0.25">
      <c r="A12" s="109" t="s">
        <v>234</v>
      </c>
      <c r="B12" s="214">
        <v>11558000</v>
      </c>
      <c r="C12" s="214">
        <v>0</v>
      </c>
      <c r="D12" s="226">
        <f t="shared" si="0"/>
        <v>11558000</v>
      </c>
      <c r="E12" s="214">
        <v>4187580.45</v>
      </c>
      <c r="F12" s="214">
        <v>4187580.39</v>
      </c>
      <c r="G12" s="226">
        <f t="shared" si="1"/>
        <v>-7370419.6099999994</v>
      </c>
    </row>
    <row r="13" spans="1:8" x14ac:dyDescent="0.25">
      <c r="A13" s="109" t="s">
        <v>235</v>
      </c>
      <c r="B13" s="214">
        <v>172100</v>
      </c>
      <c r="C13" s="214">
        <v>0</v>
      </c>
      <c r="D13" s="226">
        <f t="shared" si="0"/>
        <v>172100</v>
      </c>
      <c r="E13" s="214">
        <v>127937.15</v>
      </c>
      <c r="F13" s="214">
        <v>127937.15</v>
      </c>
      <c r="G13" s="226">
        <f t="shared" si="1"/>
        <v>-44162.850000000006</v>
      </c>
    </row>
    <row r="14" spans="1:8" x14ac:dyDescent="0.25">
      <c r="A14" s="109" t="s">
        <v>236</v>
      </c>
      <c r="B14" s="214">
        <v>1448100</v>
      </c>
      <c r="C14" s="214">
        <v>0</v>
      </c>
      <c r="D14" s="226">
        <f t="shared" si="0"/>
        <v>1448100</v>
      </c>
      <c r="E14" s="214">
        <v>436864.72</v>
      </c>
      <c r="F14" s="214">
        <v>436864.74</v>
      </c>
      <c r="G14" s="226">
        <f t="shared" si="1"/>
        <v>-1011235.26</v>
      </c>
    </row>
    <row r="15" spans="1:8" x14ac:dyDescent="0.25">
      <c r="A15" s="109" t="s">
        <v>543</v>
      </c>
      <c r="B15" s="214">
        <v>0</v>
      </c>
      <c r="C15" s="214">
        <v>0</v>
      </c>
      <c r="D15" s="226">
        <f t="shared" si="0"/>
        <v>0</v>
      </c>
      <c r="E15" s="214">
        <v>0</v>
      </c>
      <c r="F15" s="214">
        <v>0</v>
      </c>
      <c r="G15" s="226">
        <f t="shared" si="1"/>
        <v>0</v>
      </c>
    </row>
    <row r="16" spans="1:8" x14ac:dyDescent="0.25">
      <c r="A16" s="123" t="s">
        <v>237</v>
      </c>
      <c r="B16" s="226">
        <f t="shared" ref="B16:F16" si="2">SUM(B17:B27)</f>
        <v>106512000</v>
      </c>
      <c r="C16" s="226">
        <f t="shared" si="2"/>
        <v>10295472</v>
      </c>
      <c r="D16" s="226">
        <f t="shared" si="2"/>
        <v>116807472</v>
      </c>
      <c r="E16" s="226">
        <f t="shared" si="2"/>
        <v>71989906.580000013</v>
      </c>
      <c r="F16" s="226">
        <f t="shared" si="2"/>
        <v>71989906.579999998</v>
      </c>
      <c r="G16" s="226">
        <f t="shared" si="1"/>
        <v>-34522093.420000002</v>
      </c>
    </row>
    <row r="17" spans="1:7" x14ac:dyDescent="0.25">
      <c r="A17" s="124" t="s">
        <v>238</v>
      </c>
      <c r="B17" s="214">
        <v>64430000</v>
      </c>
      <c r="C17" s="214">
        <v>9095472</v>
      </c>
      <c r="D17" s="226">
        <f t="shared" ref="D17:D27" si="3">B17+C17</f>
        <v>73525472</v>
      </c>
      <c r="E17" s="214">
        <v>37727473.32</v>
      </c>
      <c r="F17" s="214">
        <v>37727473.32</v>
      </c>
      <c r="G17" s="226">
        <f t="shared" si="1"/>
        <v>-26702526.68</v>
      </c>
    </row>
    <row r="18" spans="1:7" x14ac:dyDescent="0.25">
      <c r="A18" s="124" t="s">
        <v>239</v>
      </c>
      <c r="B18" s="214">
        <v>29000000</v>
      </c>
      <c r="C18" s="214">
        <v>1200000</v>
      </c>
      <c r="D18" s="226">
        <f t="shared" si="3"/>
        <v>30200000</v>
      </c>
      <c r="E18" s="214">
        <v>19851677.27</v>
      </c>
      <c r="F18" s="214">
        <v>19851677.27</v>
      </c>
      <c r="G18" s="226">
        <f t="shared" si="1"/>
        <v>-9148322.7300000004</v>
      </c>
    </row>
    <row r="19" spans="1:7" x14ac:dyDescent="0.25">
      <c r="A19" s="124" t="s">
        <v>240</v>
      </c>
      <c r="B19" s="214">
        <v>3500000</v>
      </c>
      <c r="C19" s="214">
        <v>0</v>
      </c>
      <c r="D19" s="226">
        <f t="shared" si="3"/>
        <v>3500000</v>
      </c>
      <c r="E19" s="214">
        <v>3675454.82</v>
      </c>
      <c r="F19" s="214">
        <v>3675454.83</v>
      </c>
      <c r="G19" s="226">
        <f t="shared" si="1"/>
        <v>175454.83000000007</v>
      </c>
    </row>
    <row r="20" spans="1:7" x14ac:dyDescent="0.25">
      <c r="A20" s="124" t="s">
        <v>241</v>
      </c>
      <c r="B20" s="226">
        <v>0</v>
      </c>
      <c r="C20" s="226">
        <v>0</v>
      </c>
      <c r="D20" s="226">
        <f t="shared" si="3"/>
        <v>0</v>
      </c>
      <c r="E20" s="226">
        <v>0</v>
      </c>
      <c r="F20" s="226">
        <v>0</v>
      </c>
      <c r="G20" s="226">
        <f t="shared" si="1"/>
        <v>0</v>
      </c>
    </row>
    <row r="21" spans="1:7" x14ac:dyDescent="0.25">
      <c r="A21" s="124" t="s">
        <v>242</v>
      </c>
      <c r="B21" s="226">
        <v>0</v>
      </c>
      <c r="C21" s="226">
        <v>0</v>
      </c>
      <c r="D21" s="226">
        <f t="shared" si="3"/>
        <v>0</v>
      </c>
      <c r="E21" s="226">
        <v>0</v>
      </c>
      <c r="F21" s="226">
        <v>0</v>
      </c>
      <c r="G21" s="226">
        <f t="shared" si="1"/>
        <v>0</v>
      </c>
    </row>
    <row r="22" spans="1:7" x14ac:dyDescent="0.25">
      <c r="A22" s="124" t="s">
        <v>243</v>
      </c>
      <c r="B22" s="214">
        <v>2250000</v>
      </c>
      <c r="C22" s="214">
        <v>0</v>
      </c>
      <c r="D22" s="226">
        <f t="shared" si="3"/>
        <v>2250000</v>
      </c>
      <c r="E22" s="214">
        <v>2216562.17</v>
      </c>
      <c r="F22" s="214">
        <v>2216562.16</v>
      </c>
      <c r="G22" s="226">
        <f t="shared" si="1"/>
        <v>-33437.839999999851</v>
      </c>
    </row>
    <row r="23" spans="1:7" x14ac:dyDescent="0.25">
      <c r="A23" s="124" t="s">
        <v>244</v>
      </c>
      <c r="B23" s="226">
        <v>0</v>
      </c>
      <c r="C23" s="226">
        <v>0</v>
      </c>
      <c r="D23" s="226">
        <f t="shared" si="3"/>
        <v>0</v>
      </c>
      <c r="E23" s="226">
        <v>0</v>
      </c>
      <c r="F23" s="226">
        <v>0</v>
      </c>
      <c r="G23" s="226">
        <f t="shared" si="1"/>
        <v>0</v>
      </c>
    </row>
    <row r="24" spans="1:7" x14ac:dyDescent="0.25">
      <c r="A24" s="124" t="s">
        <v>245</v>
      </c>
      <c r="B24" s="226">
        <v>0</v>
      </c>
      <c r="C24" s="226">
        <v>0</v>
      </c>
      <c r="D24" s="226">
        <f t="shared" si="3"/>
        <v>0</v>
      </c>
      <c r="E24" s="226">
        <v>0</v>
      </c>
      <c r="F24" s="226">
        <v>0</v>
      </c>
      <c r="G24" s="226">
        <f t="shared" si="1"/>
        <v>0</v>
      </c>
    </row>
    <row r="25" spans="1:7" x14ac:dyDescent="0.25">
      <c r="A25" s="124" t="s">
        <v>246</v>
      </c>
      <c r="B25" s="214">
        <v>2092000</v>
      </c>
      <c r="C25" s="214">
        <v>0</v>
      </c>
      <c r="D25" s="226">
        <f t="shared" si="3"/>
        <v>2092000</v>
      </c>
      <c r="E25" s="214">
        <v>0</v>
      </c>
      <c r="F25" s="214">
        <v>0</v>
      </c>
      <c r="G25" s="226">
        <f t="shared" si="1"/>
        <v>-2092000</v>
      </c>
    </row>
    <row r="26" spans="1:7" x14ac:dyDescent="0.25">
      <c r="A26" s="124" t="s">
        <v>247</v>
      </c>
      <c r="B26" s="214">
        <v>5240000</v>
      </c>
      <c r="C26" s="214">
        <v>0</v>
      </c>
      <c r="D26" s="226">
        <f t="shared" si="3"/>
        <v>5240000</v>
      </c>
      <c r="E26" s="214">
        <v>8518739</v>
      </c>
      <c r="F26" s="214">
        <v>8518739</v>
      </c>
      <c r="G26" s="226">
        <f t="shared" si="1"/>
        <v>3278739</v>
      </c>
    </row>
    <row r="27" spans="1:7" x14ac:dyDescent="0.25">
      <c r="A27" s="124" t="s">
        <v>248</v>
      </c>
      <c r="B27" s="214">
        <v>0</v>
      </c>
      <c r="C27" s="214">
        <v>0</v>
      </c>
      <c r="D27" s="226">
        <f t="shared" si="3"/>
        <v>0</v>
      </c>
      <c r="E27" s="214">
        <v>0</v>
      </c>
      <c r="F27" s="214">
        <v>0</v>
      </c>
      <c r="G27" s="226">
        <f t="shared" si="1"/>
        <v>0</v>
      </c>
    </row>
    <row r="28" spans="1:7" x14ac:dyDescent="0.25">
      <c r="A28" s="109" t="s">
        <v>249</v>
      </c>
      <c r="B28" s="226">
        <f>SUM(B29:B33)</f>
        <v>1457000</v>
      </c>
      <c r="C28" s="226">
        <f t="shared" ref="C28:F28" si="4">SUM(C29:C33)</f>
        <v>0</v>
      </c>
      <c r="D28" s="226">
        <f t="shared" si="4"/>
        <v>1457000</v>
      </c>
      <c r="E28" s="226">
        <f t="shared" si="4"/>
        <v>3087643.6399999997</v>
      </c>
      <c r="F28" s="226">
        <f t="shared" si="4"/>
        <v>3087643.6399999997</v>
      </c>
      <c r="G28" s="226">
        <f t="shared" si="1"/>
        <v>1630643.6399999997</v>
      </c>
    </row>
    <row r="29" spans="1:7" x14ac:dyDescent="0.25">
      <c r="A29" s="124" t="s">
        <v>250</v>
      </c>
      <c r="B29" s="214">
        <v>0</v>
      </c>
      <c r="C29" s="214">
        <v>0</v>
      </c>
      <c r="D29" s="226">
        <f t="shared" ref="D29:D33" si="5">B29+C29</f>
        <v>0</v>
      </c>
      <c r="E29" s="214">
        <v>23073.32</v>
      </c>
      <c r="F29" s="214">
        <v>23073.32</v>
      </c>
      <c r="G29" s="226">
        <f t="shared" si="1"/>
        <v>23073.32</v>
      </c>
    </row>
    <row r="30" spans="1:7" x14ac:dyDescent="0.25">
      <c r="A30" s="124" t="s">
        <v>251</v>
      </c>
      <c r="B30" s="214">
        <v>182000</v>
      </c>
      <c r="C30" s="214">
        <v>0</v>
      </c>
      <c r="D30" s="226">
        <f t="shared" si="5"/>
        <v>182000</v>
      </c>
      <c r="E30" s="214">
        <v>100059.18</v>
      </c>
      <c r="F30" s="214">
        <v>100059.18</v>
      </c>
      <c r="G30" s="226">
        <f t="shared" si="1"/>
        <v>-81940.820000000007</v>
      </c>
    </row>
    <row r="31" spans="1:7" x14ac:dyDescent="0.25">
      <c r="A31" s="124" t="s">
        <v>252</v>
      </c>
      <c r="B31" s="214">
        <v>875000</v>
      </c>
      <c r="C31" s="214">
        <v>0</v>
      </c>
      <c r="D31" s="226">
        <f t="shared" si="5"/>
        <v>875000</v>
      </c>
      <c r="E31" s="214">
        <v>707377.63</v>
      </c>
      <c r="F31" s="214">
        <v>707377.63</v>
      </c>
      <c r="G31" s="226">
        <f t="shared" si="1"/>
        <v>-167622.37</v>
      </c>
    </row>
    <row r="32" spans="1:7" x14ac:dyDescent="0.25">
      <c r="A32" s="124" t="s">
        <v>253</v>
      </c>
      <c r="B32" s="226">
        <v>0</v>
      </c>
      <c r="C32" s="226">
        <v>0</v>
      </c>
      <c r="D32" s="226">
        <f t="shared" si="5"/>
        <v>0</v>
      </c>
      <c r="E32" s="226">
        <v>0</v>
      </c>
      <c r="F32" s="226">
        <v>0</v>
      </c>
      <c r="G32" s="226">
        <f t="shared" si="1"/>
        <v>0</v>
      </c>
    </row>
    <row r="33" spans="1:8" x14ac:dyDescent="0.25">
      <c r="A33" s="124" t="s">
        <v>254</v>
      </c>
      <c r="B33" s="214">
        <v>400000</v>
      </c>
      <c r="C33" s="214">
        <v>0</v>
      </c>
      <c r="D33" s="226">
        <f t="shared" si="5"/>
        <v>400000</v>
      </c>
      <c r="E33" s="214">
        <v>2257133.5099999998</v>
      </c>
      <c r="F33" s="214">
        <v>2257133.5099999998</v>
      </c>
      <c r="G33" s="226">
        <f t="shared" si="1"/>
        <v>1857133.5099999998</v>
      </c>
    </row>
    <row r="34" spans="1:8" x14ac:dyDescent="0.25">
      <c r="A34" s="109" t="s">
        <v>544</v>
      </c>
      <c r="B34" s="214">
        <v>0</v>
      </c>
      <c r="C34" s="214">
        <v>0</v>
      </c>
      <c r="D34" s="226">
        <f>B34+C34</f>
        <v>0</v>
      </c>
      <c r="E34" s="214">
        <v>226754.2</v>
      </c>
      <c r="F34" s="214">
        <v>226754.2</v>
      </c>
      <c r="G34" s="226">
        <f t="shared" si="1"/>
        <v>226754.2</v>
      </c>
    </row>
    <row r="35" spans="1:8" x14ac:dyDescent="0.25">
      <c r="A35" s="109" t="s">
        <v>256</v>
      </c>
      <c r="B35" s="226">
        <f>B36</f>
        <v>0</v>
      </c>
      <c r="C35" s="226">
        <f>C36</f>
        <v>0</v>
      </c>
      <c r="D35" s="226">
        <f>B35+C35</f>
        <v>0</v>
      </c>
      <c r="E35" s="226">
        <f>E36</f>
        <v>0</v>
      </c>
      <c r="F35" s="226">
        <f>F36</f>
        <v>0</v>
      </c>
      <c r="G35" s="226">
        <f t="shared" si="1"/>
        <v>0</v>
      </c>
    </row>
    <row r="36" spans="1:8" x14ac:dyDescent="0.25">
      <c r="A36" s="124" t="s">
        <v>257</v>
      </c>
      <c r="B36" s="214">
        <v>0</v>
      </c>
      <c r="C36" s="214">
        <v>0</v>
      </c>
      <c r="D36" s="226">
        <f>B36+C36</f>
        <v>0</v>
      </c>
      <c r="E36" s="214">
        <v>0</v>
      </c>
      <c r="F36" s="214">
        <v>0</v>
      </c>
      <c r="G36" s="226">
        <f t="shared" si="1"/>
        <v>0</v>
      </c>
    </row>
    <row r="37" spans="1:8" x14ac:dyDescent="0.25">
      <c r="A37" s="109" t="s">
        <v>258</v>
      </c>
      <c r="B37" s="226">
        <f>B38+B39</f>
        <v>0</v>
      </c>
      <c r="C37" s="226">
        <f t="shared" ref="C37:F37" si="6">C38+C39</f>
        <v>0</v>
      </c>
      <c r="D37" s="226">
        <f t="shared" si="6"/>
        <v>0</v>
      </c>
      <c r="E37" s="226">
        <f t="shared" si="6"/>
        <v>0</v>
      </c>
      <c r="F37" s="226">
        <f t="shared" si="6"/>
        <v>0</v>
      </c>
      <c r="G37" s="226">
        <f t="shared" si="1"/>
        <v>0</v>
      </c>
    </row>
    <row r="38" spans="1:8" x14ac:dyDescent="0.25">
      <c r="A38" s="124" t="s">
        <v>259</v>
      </c>
      <c r="B38" s="226">
        <v>0</v>
      </c>
      <c r="C38" s="226">
        <v>0</v>
      </c>
      <c r="D38" s="226">
        <f>B38+C38</f>
        <v>0</v>
      </c>
      <c r="E38" s="226">
        <v>0</v>
      </c>
      <c r="F38" s="226">
        <v>0</v>
      </c>
      <c r="G38" s="226">
        <f t="shared" si="1"/>
        <v>0</v>
      </c>
    </row>
    <row r="39" spans="1:8" x14ac:dyDescent="0.25">
      <c r="A39" s="124" t="s">
        <v>260</v>
      </c>
      <c r="B39" s="226">
        <v>0</v>
      </c>
      <c r="C39" s="226">
        <v>0</v>
      </c>
      <c r="D39" s="226">
        <f>B39+C39</f>
        <v>0</v>
      </c>
      <c r="E39" s="226">
        <v>0</v>
      </c>
      <c r="F39" s="226">
        <v>0</v>
      </c>
      <c r="G39" s="226">
        <f t="shared" si="1"/>
        <v>0</v>
      </c>
    </row>
    <row r="40" spans="1:8" x14ac:dyDescent="0.25">
      <c r="A40" s="72"/>
      <c r="B40" s="226"/>
      <c r="C40" s="226"/>
      <c r="D40" s="226"/>
      <c r="E40" s="226"/>
      <c r="F40" s="226"/>
      <c r="G40" s="226"/>
    </row>
    <row r="41" spans="1:8" x14ac:dyDescent="0.25">
      <c r="A41" s="80" t="s">
        <v>261</v>
      </c>
      <c r="B41" s="213">
        <f>B9+B10+B11+B12+B13+B14+B15+B16+B28++B34+B35+B37</f>
        <v>155822200</v>
      </c>
      <c r="C41" s="213">
        <f t="shared" ref="C41:G41" si="7">C9+C10+C11+C12+C13+C14+C15+C16+C28++C34+C35+C37</f>
        <v>10295472</v>
      </c>
      <c r="D41" s="213">
        <f t="shared" si="7"/>
        <v>166117672</v>
      </c>
      <c r="E41" s="213">
        <f t="shared" si="7"/>
        <v>99379412.060000017</v>
      </c>
      <c r="F41" s="213">
        <f t="shared" si="7"/>
        <v>99379412.079999998</v>
      </c>
      <c r="G41" s="213">
        <f t="shared" si="7"/>
        <v>-56442787.920000002</v>
      </c>
    </row>
    <row r="42" spans="1:8" x14ac:dyDescent="0.25">
      <c r="A42" s="80" t="s">
        <v>262</v>
      </c>
      <c r="B42" s="227"/>
      <c r="C42" s="227"/>
      <c r="D42" s="227"/>
      <c r="E42" s="227"/>
      <c r="F42" s="227"/>
      <c r="G42" s="213">
        <f>IF((F41-B41)&lt;0,0,(F41-B41))</f>
        <v>0</v>
      </c>
      <c r="H42" s="122"/>
    </row>
    <row r="43" spans="1:8" x14ac:dyDescent="0.25">
      <c r="A43" s="72"/>
      <c r="B43" s="215"/>
      <c r="C43" s="215"/>
      <c r="D43" s="215"/>
      <c r="E43" s="215"/>
      <c r="F43" s="215"/>
      <c r="G43" s="215"/>
    </row>
    <row r="44" spans="1:8" x14ac:dyDescent="0.25">
      <c r="A44" s="80" t="s">
        <v>263</v>
      </c>
      <c r="B44" s="215"/>
      <c r="C44" s="215"/>
      <c r="D44" s="215"/>
      <c r="E44" s="215"/>
      <c r="F44" s="215"/>
      <c r="G44" s="215"/>
    </row>
    <row r="45" spans="1:8" x14ac:dyDescent="0.25">
      <c r="A45" s="109" t="s">
        <v>264</v>
      </c>
      <c r="B45" s="226">
        <f>SUM(B46:B53)</f>
        <v>69420000</v>
      </c>
      <c r="C45" s="226">
        <f t="shared" ref="C45:F45" si="8">SUM(C46:C53)</f>
        <v>0</v>
      </c>
      <c r="D45" s="226">
        <f t="shared" si="8"/>
        <v>69420000</v>
      </c>
      <c r="E45" s="226">
        <f t="shared" si="8"/>
        <v>43017504</v>
      </c>
      <c r="F45" s="226">
        <f t="shared" si="8"/>
        <v>43017504</v>
      </c>
      <c r="G45" s="226">
        <f>F45-B45</f>
        <v>-26402496</v>
      </c>
    </row>
    <row r="46" spans="1:8" x14ac:dyDescent="0.25">
      <c r="A46" s="125" t="s">
        <v>265</v>
      </c>
      <c r="B46" s="226">
        <v>0</v>
      </c>
      <c r="C46" s="226">
        <v>0</v>
      </c>
      <c r="D46" s="226">
        <f>B46+C46</f>
        <v>0</v>
      </c>
      <c r="E46" s="226">
        <v>0</v>
      </c>
      <c r="F46" s="226">
        <v>0</v>
      </c>
      <c r="G46" s="226">
        <f>F46-B46</f>
        <v>0</v>
      </c>
    </row>
    <row r="47" spans="1:8" x14ac:dyDescent="0.25">
      <c r="A47" s="125" t="s">
        <v>266</v>
      </c>
      <c r="B47" s="226">
        <v>0</v>
      </c>
      <c r="C47" s="226">
        <v>0</v>
      </c>
      <c r="D47" s="226">
        <f t="shared" ref="D47:D53" si="9">B47+C47</f>
        <v>0</v>
      </c>
      <c r="E47" s="226">
        <v>0</v>
      </c>
      <c r="F47" s="226">
        <v>0</v>
      </c>
      <c r="G47" s="226">
        <f t="shared" ref="G47:G48" si="10">F47-B47</f>
        <v>0</v>
      </c>
    </row>
    <row r="48" spans="1:8" x14ac:dyDescent="0.25">
      <c r="A48" s="125" t="s">
        <v>267</v>
      </c>
      <c r="B48" s="214">
        <v>19420000</v>
      </c>
      <c r="C48" s="214">
        <v>0</v>
      </c>
      <c r="D48" s="226">
        <f t="shared" si="9"/>
        <v>19420000</v>
      </c>
      <c r="E48" s="214">
        <v>13757838</v>
      </c>
      <c r="F48" s="214">
        <v>13757838</v>
      </c>
      <c r="G48" s="226">
        <f t="shared" si="10"/>
        <v>-5662162</v>
      </c>
    </row>
    <row r="49" spans="1:7" ht="30" x14ac:dyDescent="0.25">
      <c r="A49" s="125" t="s">
        <v>268</v>
      </c>
      <c r="B49" s="214">
        <v>50000000</v>
      </c>
      <c r="C49" s="214">
        <v>0</v>
      </c>
      <c r="D49" s="226">
        <f t="shared" si="9"/>
        <v>50000000</v>
      </c>
      <c r="E49" s="214">
        <v>29259666</v>
      </c>
      <c r="F49" s="214">
        <v>29259666</v>
      </c>
      <c r="G49" s="226">
        <f>F49-B49</f>
        <v>-20740334</v>
      </c>
    </row>
    <row r="50" spans="1:7" x14ac:dyDescent="0.25">
      <c r="A50" s="125" t="s">
        <v>269</v>
      </c>
      <c r="B50" s="226">
        <v>0</v>
      </c>
      <c r="C50" s="226">
        <v>0</v>
      </c>
      <c r="D50" s="226">
        <f t="shared" si="9"/>
        <v>0</v>
      </c>
      <c r="E50" s="226">
        <v>0</v>
      </c>
      <c r="F50" s="226">
        <v>0</v>
      </c>
      <c r="G50" s="226">
        <f t="shared" ref="G50:G63" si="11">F50-B50</f>
        <v>0</v>
      </c>
    </row>
    <row r="51" spans="1:7" x14ac:dyDescent="0.25">
      <c r="A51" s="125" t="s">
        <v>270</v>
      </c>
      <c r="B51" s="226">
        <v>0</v>
      </c>
      <c r="C51" s="226">
        <v>0</v>
      </c>
      <c r="D51" s="226">
        <f t="shared" si="9"/>
        <v>0</v>
      </c>
      <c r="E51" s="226">
        <v>0</v>
      </c>
      <c r="F51" s="226">
        <v>0</v>
      </c>
      <c r="G51" s="226">
        <f t="shared" si="11"/>
        <v>0</v>
      </c>
    </row>
    <row r="52" spans="1:7" ht="30" x14ac:dyDescent="0.25">
      <c r="A52" s="126" t="s">
        <v>271</v>
      </c>
      <c r="B52" s="226">
        <v>0</v>
      </c>
      <c r="C52" s="226">
        <v>0</v>
      </c>
      <c r="D52" s="226">
        <f t="shared" si="9"/>
        <v>0</v>
      </c>
      <c r="E52" s="226">
        <v>0</v>
      </c>
      <c r="F52" s="226">
        <v>0</v>
      </c>
      <c r="G52" s="226">
        <f t="shared" si="11"/>
        <v>0</v>
      </c>
    </row>
    <row r="53" spans="1:7" x14ac:dyDescent="0.25">
      <c r="A53" s="124" t="s">
        <v>272</v>
      </c>
      <c r="B53" s="226">
        <v>0</v>
      </c>
      <c r="C53" s="226">
        <v>0</v>
      </c>
      <c r="D53" s="226">
        <f t="shared" si="9"/>
        <v>0</v>
      </c>
      <c r="E53" s="226">
        <v>0</v>
      </c>
      <c r="F53" s="226">
        <v>0</v>
      </c>
      <c r="G53" s="226">
        <f t="shared" si="11"/>
        <v>0</v>
      </c>
    </row>
    <row r="54" spans="1:7" x14ac:dyDescent="0.25">
      <c r="A54" s="109" t="s">
        <v>273</v>
      </c>
      <c r="B54" s="226">
        <f>SUM(B55:B58)</f>
        <v>0</v>
      </c>
      <c r="C54" s="226">
        <f t="shared" ref="C54:F54" si="12">SUM(C55:C58)</f>
        <v>0</v>
      </c>
      <c r="D54" s="226">
        <f t="shared" si="12"/>
        <v>0</v>
      </c>
      <c r="E54" s="226">
        <f t="shared" si="12"/>
        <v>0</v>
      </c>
      <c r="F54" s="226">
        <f t="shared" si="12"/>
        <v>0</v>
      </c>
      <c r="G54" s="226">
        <f t="shared" si="11"/>
        <v>0</v>
      </c>
    </row>
    <row r="55" spans="1:7" x14ac:dyDescent="0.25">
      <c r="A55" s="126" t="s">
        <v>274</v>
      </c>
      <c r="B55" s="226">
        <v>0</v>
      </c>
      <c r="C55" s="226">
        <v>0</v>
      </c>
      <c r="D55" s="226">
        <f t="shared" ref="D55:D58" si="13">B55+C55</f>
        <v>0</v>
      </c>
      <c r="E55" s="226">
        <v>0</v>
      </c>
      <c r="F55" s="226">
        <v>0</v>
      </c>
      <c r="G55" s="226">
        <f t="shared" si="11"/>
        <v>0</v>
      </c>
    </row>
    <row r="56" spans="1:7" x14ac:dyDescent="0.25">
      <c r="A56" s="125" t="s">
        <v>275</v>
      </c>
      <c r="B56" s="226">
        <v>0</v>
      </c>
      <c r="C56" s="226">
        <v>0</v>
      </c>
      <c r="D56" s="226">
        <f t="shared" si="13"/>
        <v>0</v>
      </c>
      <c r="E56" s="226">
        <v>0</v>
      </c>
      <c r="F56" s="226">
        <v>0</v>
      </c>
      <c r="G56" s="226">
        <f t="shared" si="11"/>
        <v>0</v>
      </c>
    </row>
    <row r="57" spans="1:7" x14ac:dyDescent="0.25">
      <c r="A57" s="125" t="s">
        <v>276</v>
      </c>
      <c r="B57" s="226">
        <v>0</v>
      </c>
      <c r="C57" s="226">
        <v>0</v>
      </c>
      <c r="D57" s="226">
        <f t="shared" si="13"/>
        <v>0</v>
      </c>
      <c r="E57" s="226">
        <v>0</v>
      </c>
      <c r="F57" s="226">
        <v>0</v>
      </c>
      <c r="G57" s="226">
        <f t="shared" si="11"/>
        <v>0</v>
      </c>
    </row>
    <row r="58" spans="1:7" x14ac:dyDescent="0.25">
      <c r="A58" s="126" t="s">
        <v>277</v>
      </c>
      <c r="B58" s="214">
        <v>0</v>
      </c>
      <c r="C58" s="214">
        <v>0</v>
      </c>
      <c r="D58" s="226">
        <f t="shared" si="13"/>
        <v>0</v>
      </c>
      <c r="E58" s="214">
        <v>0</v>
      </c>
      <c r="F58" s="214">
        <v>0</v>
      </c>
      <c r="G58" s="226">
        <f t="shared" si="11"/>
        <v>0</v>
      </c>
    </row>
    <row r="59" spans="1:7" x14ac:dyDescent="0.25">
      <c r="A59" s="109" t="s">
        <v>278</v>
      </c>
      <c r="B59" s="226">
        <f>B60+B61</f>
        <v>0</v>
      </c>
      <c r="C59" s="226">
        <f t="shared" ref="C59:F59" si="14">C60+C61</f>
        <v>0</v>
      </c>
      <c r="D59" s="226">
        <f t="shared" si="14"/>
        <v>0</v>
      </c>
      <c r="E59" s="226">
        <f t="shared" si="14"/>
        <v>0</v>
      </c>
      <c r="F59" s="226">
        <f t="shared" si="14"/>
        <v>0</v>
      </c>
      <c r="G59" s="226">
        <f t="shared" si="11"/>
        <v>0</v>
      </c>
    </row>
    <row r="60" spans="1:7" ht="15" customHeight="1" x14ac:dyDescent="0.25">
      <c r="A60" s="125" t="s">
        <v>279</v>
      </c>
      <c r="B60" s="214">
        <v>0</v>
      </c>
      <c r="C60" s="214">
        <v>0</v>
      </c>
      <c r="D60" s="226">
        <f t="shared" ref="D60:D63" si="15">B60+C60</f>
        <v>0</v>
      </c>
      <c r="E60" s="214">
        <v>0</v>
      </c>
      <c r="F60" s="214">
        <v>0</v>
      </c>
      <c r="G60" s="226">
        <f t="shared" si="11"/>
        <v>0</v>
      </c>
    </row>
    <row r="61" spans="1:7" x14ac:dyDescent="0.25">
      <c r="A61" s="125" t="s">
        <v>280</v>
      </c>
      <c r="B61" s="214">
        <v>0</v>
      </c>
      <c r="C61" s="214">
        <v>0</v>
      </c>
      <c r="D61" s="226">
        <f t="shared" si="15"/>
        <v>0</v>
      </c>
      <c r="E61" s="214">
        <v>0</v>
      </c>
      <c r="F61" s="214">
        <v>0</v>
      </c>
      <c r="G61" s="226">
        <f t="shared" si="11"/>
        <v>0</v>
      </c>
    </row>
    <row r="62" spans="1:7" x14ac:dyDescent="0.25">
      <c r="A62" s="109" t="s">
        <v>545</v>
      </c>
      <c r="B62" s="214">
        <v>0</v>
      </c>
      <c r="C62" s="214">
        <v>0</v>
      </c>
      <c r="D62" s="226">
        <f t="shared" si="15"/>
        <v>0</v>
      </c>
      <c r="E62" s="214">
        <v>0</v>
      </c>
      <c r="F62" s="214">
        <v>0</v>
      </c>
      <c r="G62" s="226">
        <f t="shared" si="11"/>
        <v>0</v>
      </c>
    </row>
    <row r="63" spans="1:7" x14ac:dyDescent="0.25">
      <c r="A63" s="109" t="s">
        <v>282</v>
      </c>
      <c r="B63" s="214">
        <v>0</v>
      </c>
      <c r="C63" s="214">
        <v>0</v>
      </c>
      <c r="D63" s="226">
        <f t="shared" si="15"/>
        <v>0</v>
      </c>
      <c r="E63" s="214">
        <v>0</v>
      </c>
      <c r="F63" s="214">
        <v>0</v>
      </c>
      <c r="G63" s="226">
        <f t="shared" si="11"/>
        <v>0</v>
      </c>
    </row>
    <row r="64" spans="1:7" x14ac:dyDescent="0.25">
      <c r="A64" s="72"/>
      <c r="B64" s="215"/>
      <c r="C64" s="215"/>
      <c r="D64" s="215"/>
      <c r="E64" s="215"/>
      <c r="F64" s="215"/>
      <c r="G64" s="215"/>
    </row>
    <row r="65" spans="1:7" x14ac:dyDescent="0.25">
      <c r="A65" s="80" t="s">
        <v>283</v>
      </c>
      <c r="B65" s="213">
        <f>B45+B54+B59+B62+B63</f>
        <v>69420000</v>
      </c>
      <c r="C65" s="213">
        <f t="shared" ref="C65:F65" si="16">C45+C54+C59+C62+C63</f>
        <v>0</v>
      </c>
      <c r="D65" s="213">
        <f t="shared" si="16"/>
        <v>69420000</v>
      </c>
      <c r="E65" s="213">
        <f t="shared" si="16"/>
        <v>43017504</v>
      </c>
      <c r="F65" s="213">
        <f t="shared" si="16"/>
        <v>43017504</v>
      </c>
      <c r="G65" s="213">
        <f>F65-B65</f>
        <v>-26402496</v>
      </c>
    </row>
    <row r="66" spans="1:7" x14ac:dyDescent="0.25">
      <c r="A66" s="72"/>
      <c r="B66" s="215"/>
      <c r="C66" s="215"/>
      <c r="D66" s="215"/>
      <c r="E66" s="215"/>
      <c r="F66" s="215"/>
      <c r="G66" s="215"/>
    </row>
    <row r="67" spans="1:7" x14ac:dyDescent="0.25">
      <c r="A67" s="80" t="s">
        <v>284</v>
      </c>
      <c r="B67" s="213">
        <f>B68</f>
        <v>0</v>
      </c>
      <c r="C67" s="213">
        <f t="shared" ref="C67:G67" si="17">C68</f>
        <v>0</v>
      </c>
      <c r="D67" s="213">
        <f t="shared" si="17"/>
        <v>0</v>
      </c>
      <c r="E67" s="213">
        <f t="shared" si="17"/>
        <v>0</v>
      </c>
      <c r="F67" s="213">
        <f t="shared" si="17"/>
        <v>0</v>
      </c>
      <c r="G67" s="213">
        <f t="shared" si="17"/>
        <v>0</v>
      </c>
    </row>
    <row r="68" spans="1:7" x14ac:dyDescent="0.25">
      <c r="A68" s="109" t="s">
        <v>285</v>
      </c>
      <c r="B68" s="214">
        <v>0</v>
      </c>
      <c r="C68" s="214">
        <v>0</v>
      </c>
      <c r="D68" s="226">
        <f>B68+C68</f>
        <v>0</v>
      </c>
      <c r="E68" s="214">
        <v>0</v>
      </c>
      <c r="F68" s="214">
        <v>0</v>
      </c>
      <c r="G68" s="226">
        <f t="shared" ref="G68" si="18">F68-B68</f>
        <v>0</v>
      </c>
    </row>
    <row r="69" spans="1:7" x14ac:dyDescent="0.25">
      <c r="A69" s="72"/>
      <c r="B69" s="215"/>
      <c r="C69" s="215"/>
      <c r="D69" s="215"/>
      <c r="E69" s="215"/>
      <c r="F69" s="215"/>
      <c r="G69" s="215"/>
    </row>
    <row r="70" spans="1:7" x14ac:dyDescent="0.25">
      <c r="A70" s="80" t="s">
        <v>286</v>
      </c>
      <c r="B70" s="213">
        <f>B41+B65+B67</f>
        <v>225242200</v>
      </c>
      <c r="C70" s="213">
        <f t="shared" ref="C70:G70" si="19">C41+C65+C67</f>
        <v>10295472</v>
      </c>
      <c r="D70" s="213">
        <f t="shared" si="19"/>
        <v>235537672</v>
      </c>
      <c r="E70" s="213">
        <f t="shared" si="19"/>
        <v>142396916.06</v>
      </c>
      <c r="F70" s="213">
        <f t="shared" si="19"/>
        <v>142396916.07999998</v>
      </c>
      <c r="G70" s="213">
        <f t="shared" si="19"/>
        <v>-82845283.920000002</v>
      </c>
    </row>
    <row r="71" spans="1:7" x14ac:dyDescent="0.25">
      <c r="A71" s="72"/>
      <c r="B71" s="215"/>
      <c r="C71" s="215"/>
      <c r="D71" s="215"/>
      <c r="E71" s="215"/>
      <c r="F71" s="215"/>
      <c r="G71" s="215"/>
    </row>
    <row r="72" spans="1:7" x14ac:dyDescent="0.25">
      <c r="A72" s="80" t="s">
        <v>287</v>
      </c>
      <c r="B72" s="215"/>
      <c r="C72" s="215"/>
      <c r="D72" s="215"/>
      <c r="E72" s="215"/>
      <c r="F72" s="215"/>
      <c r="G72" s="215"/>
    </row>
    <row r="73" spans="1:7" ht="30" x14ac:dyDescent="0.25">
      <c r="A73" s="127" t="s">
        <v>288</v>
      </c>
      <c r="B73" s="214">
        <v>0</v>
      </c>
      <c r="C73" s="214">
        <v>0</v>
      </c>
      <c r="D73" s="226">
        <f t="shared" ref="D73:D74" si="20">B73+C73</f>
        <v>0</v>
      </c>
      <c r="E73" s="214">
        <v>0</v>
      </c>
      <c r="F73" s="214">
        <v>0</v>
      </c>
      <c r="G73" s="226">
        <f t="shared" ref="G73:G74" si="21">F73-B73</f>
        <v>0</v>
      </c>
    </row>
    <row r="74" spans="1:7" ht="30" x14ac:dyDescent="0.25">
      <c r="A74" s="127" t="s">
        <v>289</v>
      </c>
      <c r="B74" s="214">
        <v>0</v>
      </c>
      <c r="C74" s="214">
        <v>0</v>
      </c>
      <c r="D74" s="226">
        <f t="shared" si="20"/>
        <v>0</v>
      </c>
      <c r="E74" s="214">
        <v>0</v>
      </c>
      <c r="F74" s="214">
        <v>0</v>
      </c>
      <c r="G74" s="226">
        <f t="shared" si="21"/>
        <v>0</v>
      </c>
    </row>
    <row r="75" spans="1:7" x14ac:dyDescent="0.25">
      <c r="A75" s="111" t="s">
        <v>290</v>
      </c>
      <c r="B75" s="213">
        <f>B73+B74</f>
        <v>0</v>
      </c>
      <c r="C75" s="213">
        <f t="shared" ref="C75:G75" si="22">C73+C74</f>
        <v>0</v>
      </c>
      <c r="D75" s="213">
        <f t="shared" si="22"/>
        <v>0</v>
      </c>
      <c r="E75" s="213">
        <f t="shared" si="22"/>
        <v>0</v>
      </c>
      <c r="F75" s="213">
        <f t="shared" si="22"/>
        <v>0</v>
      </c>
      <c r="G75" s="213">
        <f t="shared" si="22"/>
        <v>0</v>
      </c>
    </row>
    <row r="76" spans="1:7" x14ac:dyDescent="0.25">
      <c r="A76" s="106"/>
      <c r="B76" s="223"/>
      <c r="C76" s="223"/>
      <c r="D76" s="223"/>
      <c r="E76" s="223"/>
      <c r="F76" s="223"/>
      <c r="G76" s="223"/>
    </row>
    <row r="77" spans="1:7" x14ac:dyDescent="0.25">
      <c r="B77" s="128"/>
      <c r="C77" s="128"/>
      <c r="D77" s="128"/>
      <c r="E77" s="128"/>
      <c r="F77" s="128"/>
      <c r="G77" s="128"/>
    </row>
    <row r="78" spans="1:7" x14ac:dyDescent="0.25">
      <c r="B78" s="128"/>
      <c r="C78" s="128"/>
      <c r="D78" s="128">
        <f>B78+C78</f>
        <v>0</v>
      </c>
      <c r="E78" s="128"/>
      <c r="F78" s="128"/>
      <c r="G78" s="129">
        <f t="shared" ref="G78" si="23">B78-F78</f>
        <v>0</v>
      </c>
    </row>
    <row r="79" spans="1:7" x14ac:dyDescent="0.25">
      <c r="B79" s="128"/>
      <c r="C79" s="128"/>
      <c r="D79" s="128"/>
      <c r="E79" s="128"/>
      <c r="F79" s="128"/>
      <c r="G79" s="129"/>
    </row>
    <row r="80" spans="1:7" x14ac:dyDescent="0.25">
      <c r="B80" s="130"/>
      <c r="C80" s="130"/>
      <c r="D80" s="130"/>
      <c r="E80" s="130"/>
      <c r="F80" s="130"/>
      <c r="G80" s="13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35433070866141736" bottom="0.74803149606299213" header="0.31496062992125984" footer="0.31496062992125984"/>
  <pageSetup scale="65" orientation="landscape" horizontalDpi="4294967293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1"/>
  <sheetViews>
    <sheetView showGridLines="0" topLeftCell="A118" zoomScale="85" zoomScaleNormal="85" workbookViewId="0">
      <selection activeCell="I147" sqref="I147"/>
    </sheetView>
  </sheetViews>
  <sheetFormatPr baseColWidth="10" defaultRowHeight="15" x14ac:dyDescent="0.25"/>
  <cols>
    <col min="1" max="1" width="94.42578125" customWidth="1"/>
    <col min="2" max="2" width="15.140625" customWidth="1"/>
    <col min="3" max="3" width="17.5703125" customWidth="1"/>
    <col min="4" max="4" width="18.7109375" customWidth="1"/>
    <col min="5" max="5" width="15.5703125" customWidth="1"/>
    <col min="6" max="6" width="16.7109375" customWidth="1"/>
    <col min="7" max="7" width="17.85546875" customWidth="1"/>
  </cols>
  <sheetData>
    <row r="1" spans="1:8" ht="48.75" customHeight="1" x14ac:dyDescent="0.25">
      <c r="A1" s="157" t="s">
        <v>291</v>
      </c>
      <c r="B1" s="155"/>
      <c r="C1" s="155"/>
      <c r="D1" s="155"/>
      <c r="E1" s="155"/>
      <c r="F1" s="155"/>
      <c r="G1" s="155"/>
    </row>
    <row r="2" spans="1:8" x14ac:dyDescent="0.25">
      <c r="A2" s="158" t="s">
        <v>538</v>
      </c>
      <c r="B2" s="158"/>
      <c r="C2" s="158"/>
      <c r="D2" s="158"/>
      <c r="E2" s="158"/>
      <c r="F2" s="158"/>
      <c r="G2" s="158"/>
    </row>
    <row r="3" spans="1:8" x14ac:dyDescent="0.25">
      <c r="A3" s="159" t="s">
        <v>292</v>
      </c>
      <c r="B3" s="159"/>
      <c r="C3" s="159"/>
      <c r="D3" s="159"/>
      <c r="E3" s="159"/>
      <c r="F3" s="159"/>
      <c r="G3" s="159"/>
    </row>
    <row r="4" spans="1:8" x14ac:dyDescent="0.25">
      <c r="A4" s="159" t="s">
        <v>293</v>
      </c>
      <c r="B4" s="159"/>
      <c r="C4" s="159"/>
      <c r="D4" s="159"/>
      <c r="E4" s="159"/>
      <c r="F4" s="159"/>
      <c r="G4" s="159"/>
    </row>
    <row r="5" spans="1:8" x14ac:dyDescent="0.25">
      <c r="A5" s="160" t="s">
        <v>786</v>
      </c>
      <c r="B5" s="160"/>
      <c r="C5" s="160"/>
      <c r="D5" s="160"/>
      <c r="E5" s="160"/>
      <c r="F5" s="160"/>
      <c r="G5" s="160"/>
    </row>
    <row r="6" spans="1:8" x14ac:dyDescent="0.25">
      <c r="A6" s="161" t="s">
        <v>2</v>
      </c>
      <c r="B6" s="161"/>
      <c r="C6" s="161"/>
      <c r="D6" s="161"/>
      <c r="E6" s="161"/>
      <c r="F6" s="161"/>
      <c r="G6" s="161"/>
    </row>
    <row r="7" spans="1:8" x14ac:dyDescent="0.25">
      <c r="A7" s="239" t="s">
        <v>4</v>
      </c>
      <c r="B7" s="239" t="s">
        <v>294</v>
      </c>
      <c r="C7" s="239"/>
      <c r="D7" s="239"/>
      <c r="E7" s="239"/>
      <c r="F7" s="239"/>
      <c r="G7" s="240" t="s">
        <v>295</v>
      </c>
    </row>
    <row r="8" spans="1:8" ht="30" x14ac:dyDescent="0.25">
      <c r="A8" s="239"/>
      <c r="B8" s="201" t="s">
        <v>296</v>
      </c>
      <c r="C8" s="201" t="s">
        <v>297</v>
      </c>
      <c r="D8" s="201" t="s">
        <v>298</v>
      </c>
      <c r="E8" s="201" t="s">
        <v>185</v>
      </c>
      <c r="F8" s="201" t="s">
        <v>299</v>
      </c>
      <c r="G8" s="239"/>
    </row>
    <row r="9" spans="1:8" x14ac:dyDescent="0.25">
      <c r="A9" s="8" t="s">
        <v>300</v>
      </c>
      <c r="B9" s="235">
        <f>B10+B18+B189+B28+B38+B48+B58+B62+B71+B75</f>
        <v>155822200</v>
      </c>
      <c r="C9" s="235">
        <f t="shared" ref="C9:G9" si="0">C10+C18+C189+C28+C38+C48+C58+C62+C71+C75</f>
        <v>17438309.77</v>
      </c>
      <c r="D9" s="235">
        <f t="shared" si="0"/>
        <v>173260509.77000001</v>
      </c>
      <c r="E9" s="235">
        <f t="shared" si="0"/>
        <v>76799637.079999983</v>
      </c>
      <c r="F9" s="235">
        <f t="shared" si="0"/>
        <v>70232761.209999993</v>
      </c>
      <c r="G9" s="235">
        <f t="shared" si="0"/>
        <v>96460872.689999998</v>
      </c>
    </row>
    <row r="10" spans="1:8" x14ac:dyDescent="0.25">
      <c r="A10" s="40" t="s">
        <v>301</v>
      </c>
      <c r="B10" s="236">
        <f>SUM(B11:B17)</f>
        <v>93953913.629999995</v>
      </c>
      <c r="C10" s="236">
        <f t="shared" ref="C10:G10" si="1">SUM(C11:C17)</f>
        <v>400000</v>
      </c>
      <c r="D10" s="236">
        <f t="shared" si="1"/>
        <v>94353913.629999995</v>
      </c>
      <c r="E10" s="236">
        <f t="shared" si="1"/>
        <v>38966915.310000002</v>
      </c>
      <c r="F10" s="236">
        <f t="shared" si="1"/>
        <v>32427945.859999996</v>
      </c>
      <c r="G10" s="236">
        <f t="shared" si="1"/>
        <v>55386998.32</v>
      </c>
    </row>
    <row r="11" spans="1:8" x14ac:dyDescent="0.25">
      <c r="A11" s="41" t="s">
        <v>302</v>
      </c>
      <c r="B11" s="237">
        <v>52353663.719999999</v>
      </c>
      <c r="C11" s="237">
        <v>0</v>
      </c>
      <c r="D11" s="236">
        <f>B11+C11</f>
        <v>52353663.719999999</v>
      </c>
      <c r="E11" s="237">
        <v>25162718.390000001</v>
      </c>
      <c r="F11" s="237">
        <v>21075649.969999999</v>
      </c>
      <c r="G11" s="236">
        <f>D11-E11</f>
        <v>27190945.329999998</v>
      </c>
      <c r="H11" s="131" t="s">
        <v>546</v>
      </c>
    </row>
    <row r="12" spans="1:8" x14ac:dyDescent="0.25">
      <c r="A12" s="41" t="s">
        <v>303</v>
      </c>
      <c r="B12" s="237">
        <v>4260655</v>
      </c>
      <c r="C12" s="237">
        <v>400000</v>
      </c>
      <c r="D12" s="236">
        <f t="shared" ref="D12:D17" si="2">B12+C12</f>
        <v>4660655</v>
      </c>
      <c r="E12" s="237">
        <v>1226956.01</v>
      </c>
      <c r="F12" s="237">
        <v>501360.04</v>
      </c>
      <c r="G12" s="236">
        <f t="shared" ref="G12:G17" si="3">D12-E12</f>
        <v>3433698.99</v>
      </c>
      <c r="H12" s="131" t="s">
        <v>547</v>
      </c>
    </row>
    <row r="13" spans="1:8" x14ac:dyDescent="0.25">
      <c r="A13" s="41" t="s">
        <v>304</v>
      </c>
      <c r="B13" s="237">
        <v>11749888.82</v>
      </c>
      <c r="C13" s="237">
        <v>0</v>
      </c>
      <c r="D13" s="236">
        <f t="shared" si="2"/>
        <v>11749888.82</v>
      </c>
      <c r="E13" s="237">
        <v>490147.28</v>
      </c>
      <c r="F13" s="237">
        <v>433498.13</v>
      </c>
      <c r="G13" s="236">
        <f t="shared" si="3"/>
        <v>11259741.540000001</v>
      </c>
      <c r="H13" s="131" t="s">
        <v>548</v>
      </c>
    </row>
    <row r="14" spans="1:8" x14ac:dyDescent="0.25">
      <c r="A14" s="41" t="s">
        <v>305</v>
      </c>
      <c r="B14" s="237">
        <v>819295</v>
      </c>
      <c r="C14" s="237">
        <v>0</v>
      </c>
      <c r="D14" s="236">
        <f t="shared" si="2"/>
        <v>819295</v>
      </c>
      <c r="E14" s="237">
        <v>331932.65000000002</v>
      </c>
      <c r="F14" s="237">
        <v>331932.65000000002</v>
      </c>
      <c r="G14" s="236">
        <f t="shared" si="3"/>
        <v>487362.35</v>
      </c>
      <c r="H14" s="131" t="s">
        <v>549</v>
      </c>
    </row>
    <row r="15" spans="1:8" x14ac:dyDescent="0.25">
      <c r="A15" s="41" t="s">
        <v>306</v>
      </c>
      <c r="B15" s="237">
        <v>24770411.09</v>
      </c>
      <c r="C15" s="237">
        <v>0</v>
      </c>
      <c r="D15" s="236">
        <f t="shared" si="2"/>
        <v>24770411.09</v>
      </c>
      <c r="E15" s="237">
        <v>11755160.98</v>
      </c>
      <c r="F15" s="237">
        <v>10085505.07</v>
      </c>
      <c r="G15" s="236">
        <f t="shared" si="3"/>
        <v>13015250.109999999</v>
      </c>
      <c r="H15" s="131" t="s">
        <v>550</v>
      </c>
    </row>
    <row r="16" spans="1:8" x14ac:dyDescent="0.25">
      <c r="A16" s="41" t="s">
        <v>307</v>
      </c>
      <c r="B16" s="236">
        <v>0</v>
      </c>
      <c r="C16" s="236">
        <v>0</v>
      </c>
      <c r="D16" s="236">
        <f t="shared" si="2"/>
        <v>0</v>
      </c>
      <c r="E16" s="236">
        <v>0</v>
      </c>
      <c r="F16" s="236">
        <v>0</v>
      </c>
      <c r="G16" s="236">
        <f t="shared" si="3"/>
        <v>0</v>
      </c>
      <c r="H16" s="131" t="s">
        <v>551</v>
      </c>
    </row>
    <row r="17" spans="1:8" x14ac:dyDescent="0.25">
      <c r="A17" s="41" t="s">
        <v>308</v>
      </c>
      <c r="B17" s="236">
        <v>0</v>
      </c>
      <c r="C17" s="236">
        <v>0</v>
      </c>
      <c r="D17" s="236">
        <f t="shared" si="2"/>
        <v>0</v>
      </c>
      <c r="E17" s="236">
        <v>0</v>
      </c>
      <c r="F17" s="236">
        <v>0</v>
      </c>
      <c r="G17" s="236">
        <f t="shared" si="3"/>
        <v>0</v>
      </c>
      <c r="H17" s="131" t="s">
        <v>552</v>
      </c>
    </row>
    <row r="18" spans="1:8" x14ac:dyDescent="0.25">
      <c r="A18" s="40" t="s">
        <v>309</v>
      </c>
      <c r="B18" s="236">
        <f>SUM(B19:B27)</f>
        <v>15731724.850000001</v>
      </c>
      <c r="C18" s="236">
        <f t="shared" ref="C18:G18" si="4">SUM(C19:C27)</f>
        <v>778622</v>
      </c>
      <c r="D18" s="236">
        <f t="shared" si="4"/>
        <v>16510346.850000001</v>
      </c>
      <c r="E18" s="236">
        <f t="shared" si="4"/>
        <v>8454281.2799999993</v>
      </c>
      <c r="F18" s="236">
        <f t="shared" si="4"/>
        <v>8469765.879999999</v>
      </c>
      <c r="G18" s="236">
        <f t="shared" si="4"/>
        <v>8056065.5700000003</v>
      </c>
    </row>
    <row r="19" spans="1:8" x14ac:dyDescent="0.25">
      <c r="A19" s="41" t="s">
        <v>310</v>
      </c>
      <c r="B19" s="237">
        <v>2370949.4500000002</v>
      </c>
      <c r="C19" s="237">
        <v>62200</v>
      </c>
      <c r="D19" s="236">
        <f t="shared" ref="D19:D27" si="5">B19+C19</f>
        <v>2433149.4500000002</v>
      </c>
      <c r="E19" s="237">
        <v>1146149.1499999999</v>
      </c>
      <c r="F19" s="237">
        <v>1147300.45</v>
      </c>
      <c r="G19" s="236">
        <f t="shared" ref="G19:G27" si="6">D19-E19</f>
        <v>1287000.3000000003</v>
      </c>
      <c r="H19" s="131" t="s">
        <v>553</v>
      </c>
    </row>
    <row r="20" spans="1:8" x14ac:dyDescent="0.25">
      <c r="A20" s="41" t="s">
        <v>311</v>
      </c>
      <c r="B20" s="237">
        <v>1157393.32</v>
      </c>
      <c r="C20" s="237">
        <v>188472</v>
      </c>
      <c r="D20" s="236">
        <f t="shared" si="5"/>
        <v>1345865.32</v>
      </c>
      <c r="E20" s="237">
        <v>881518.82</v>
      </c>
      <c r="F20" s="237">
        <v>887833.82</v>
      </c>
      <c r="G20" s="236">
        <f t="shared" si="6"/>
        <v>464346.50000000012</v>
      </c>
      <c r="H20" s="131" t="s">
        <v>554</v>
      </c>
    </row>
    <row r="21" spans="1:8" x14ac:dyDescent="0.25">
      <c r="A21" s="41" t="s">
        <v>312</v>
      </c>
      <c r="B21" s="237">
        <v>53403.72</v>
      </c>
      <c r="C21" s="237">
        <v>27650</v>
      </c>
      <c r="D21" s="236">
        <f t="shared" si="5"/>
        <v>81053.72</v>
      </c>
      <c r="E21" s="237">
        <v>21047.040000000001</v>
      </c>
      <c r="F21" s="237">
        <v>21047.040000000001</v>
      </c>
      <c r="G21" s="236">
        <f t="shared" si="6"/>
        <v>60006.68</v>
      </c>
      <c r="H21" s="131" t="s">
        <v>555</v>
      </c>
    </row>
    <row r="22" spans="1:8" x14ac:dyDescent="0.25">
      <c r="A22" s="41" t="s">
        <v>313</v>
      </c>
      <c r="B22" s="237">
        <v>3378758.33</v>
      </c>
      <c r="C22" s="237">
        <v>66400</v>
      </c>
      <c r="D22" s="236">
        <f t="shared" si="5"/>
        <v>3445158.33</v>
      </c>
      <c r="E22" s="237">
        <v>857313.44</v>
      </c>
      <c r="F22" s="237">
        <v>857313.44</v>
      </c>
      <c r="G22" s="236">
        <f t="shared" si="6"/>
        <v>2587844.89</v>
      </c>
      <c r="H22" s="131" t="s">
        <v>556</v>
      </c>
    </row>
    <row r="23" spans="1:8" x14ac:dyDescent="0.25">
      <c r="A23" s="41" t="s">
        <v>314</v>
      </c>
      <c r="B23" s="237">
        <v>4546789.99</v>
      </c>
      <c r="C23" s="237">
        <v>19600</v>
      </c>
      <c r="D23" s="236">
        <f t="shared" si="5"/>
        <v>4566389.99</v>
      </c>
      <c r="E23" s="237">
        <v>2313757.37</v>
      </c>
      <c r="F23" s="237">
        <v>2310928.67</v>
      </c>
      <c r="G23" s="236">
        <f t="shared" si="6"/>
        <v>2252632.62</v>
      </c>
      <c r="H23" s="131" t="s">
        <v>557</v>
      </c>
    </row>
    <row r="24" spans="1:8" x14ac:dyDescent="0.25">
      <c r="A24" s="41" t="s">
        <v>315</v>
      </c>
      <c r="B24" s="237">
        <v>3299608.08</v>
      </c>
      <c r="C24" s="237">
        <v>359000</v>
      </c>
      <c r="D24" s="236">
        <f t="shared" si="5"/>
        <v>3658608.08</v>
      </c>
      <c r="E24" s="237">
        <v>2930493.82</v>
      </c>
      <c r="F24" s="237">
        <v>2930493.82</v>
      </c>
      <c r="G24" s="236">
        <f t="shared" si="6"/>
        <v>728114.26000000024</v>
      </c>
      <c r="H24" s="131" t="s">
        <v>558</v>
      </c>
    </row>
    <row r="25" spans="1:8" x14ac:dyDescent="0.25">
      <c r="A25" s="41" t="s">
        <v>316</v>
      </c>
      <c r="B25" s="237">
        <v>692022.71</v>
      </c>
      <c r="C25" s="237">
        <v>30200</v>
      </c>
      <c r="D25" s="236">
        <f t="shared" si="5"/>
        <v>722222.71</v>
      </c>
      <c r="E25" s="237">
        <v>216086.31</v>
      </c>
      <c r="F25" s="237">
        <v>226933.31</v>
      </c>
      <c r="G25" s="236">
        <f t="shared" si="6"/>
        <v>506136.39999999997</v>
      </c>
      <c r="H25" s="131" t="s">
        <v>559</v>
      </c>
    </row>
    <row r="26" spans="1:8" x14ac:dyDescent="0.25">
      <c r="A26" s="41" t="s">
        <v>317</v>
      </c>
      <c r="B26" s="237">
        <v>1000</v>
      </c>
      <c r="C26" s="237">
        <v>0</v>
      </c>
      <c r="D26" s="236">
        <f t="shared" si="5"/>
        <v>1000</v>
      </c>
      <c r="E26" s="237">
        <v>0</v>
      </c>
      <c r="F26" s="237">
        <v>0</v>
      </c>
      <c r="G26" s="236">
        <f t="shared" si="6"/>
        <v>1000</v>
      </c>
      <c r="H26" s="131" t="s">
        <v>560</v>
      </c>
    </row>
    <row r="27" spans="1:8" x14ac:dyDescent="0.25">
      <c r="A27" s="41" t="s">
        <v>318</v>
      </c>
      <c r="B27" s="237">
        <v>231799.25</v>
      </c>
      <c r="C27" s="237">
        <v>25100</v>
      </c>
      <c r="D27" s="236">
        <f t="shared" si="5"/>
        <v>256899.25</v>
      </c>
      <c r="E27" s="237">
        <v>87915.33</v>
      </c>
      <c r="F27" s="237">
        <v>87915.33</v>
      </c>
      <c r="G27" s="236">
        <f t="shared" si="6"/>
        <v>168983.91999999998</v>
      </c>
      <c r="H27" s="131" t="s">
        <v>561</v>
      </c>
    </row>
    <row r="28" spans="1:8" x14ac:dyDescent="0.25">
      <c r="A28" s="40" t="s">
        <v>319</v>
      </c>
      <c r="B28" s="236">
        <f>SUM(B29:B37)</f>
        <v>17593349.559999999</v>
      </c>
      <c r="C28" s="236">
        <f t="shared" ref="C28:G28" si="7">SUM(C29:C37)</f>
        <v>8707386.0199999996</v>
      </c>
      <c r="D28" s="236">
        <f t="shared" si="7"/>
        <v>26300735.579999998</v>
      </c>
      <c r="E28" s="236">
        <f t="shared" si="7"/>
        <v>12729239.33</v>
      </c>
      <c r="F28" s="236">
        <f t="shared" si="7"/>
        <v>12656449.33</v>
      </c>
      <c r="G28" s="236">
        <f t="shared" si="7"/>
        <v>13571496.249999998</v>
      </c>
    </row>
    <row r="29" spans="1:8" x14ac:dyDescent="0.25">
      <c r="A29" s="41" t="s">
        <v>320</v>
      </c>
      <c r="B29" s="237">
        <v>3053818.62</v>
      </c>
      <c r="C29" s="237">
        <v>0</v>
      </c>
      <c r="D29" s="236">
        <f t="shared" ref="D29:D82" si="8">B29+C29</f>
        <v>3053818.62</v>
      </c>
      <c r="E29" s="237">
        <v>1009741.53</v>
      </c>
      <c r="F29" s="237">
        <v>1009741.53</v>
      </c>
      <c r="G29" s="236">
        <f t="shared" ref="G29:G37" si="9">D29-E29</f>
        <v>2044077.09</v>
      </c>
      <c r="H29" s="131" t="s">
        <v>562</v>
      </c>
    </row>
    <row r="30" spans="1:8" x14ac:dyDescent="0.25">
      <c r="A30" s="41" t="s">
        <v>321</v>
      </c>
      <c r="B30" s="237">
        <v>712517.43</v>
      </c>
      <c r="C30" s="237">
        <v>237150</v>
      </c>
      <c r="D30" s="236">
        <f t="shared" si="8"/>
        <v>949667.43</v>
      </c>
      <c r="E30" s="237">
        <v>415094.4</v>
      </c>
      <c r="F30" s="237">
        <v>415094.4</v>
      </c>
      <c r="G30" s="236">
        <f t="shared" si="9"/>
        <v>534573.03</v>
      </c>
      <c r="H30" s="131" t="s">
        <v>563</v>
      </c>
    </row>
    <row r="31" spans="1:8" x14ac:dyDescent="0.25">
      <c r="A31" s="41" t="s">
        <v>322</v>
      </c>
      <c r="B31" s="237">
        <v>3016521.01</v>
      </c>
      <c r="C31" s="237">
        <v>656100</v>
      </c>
      <c r="D31" s="236">
        <f t="shared" si="8"/>
        <v>3672621.01</v>
      </c>
      <c r="E31" s="237">
        <v>985897.42</v>
      </c>
      <c r="F31" s="237">
        <v>1022727.42</v>
      </c>
      <c r="G31" s="236">
        <f t="shared" si="9"/>
        <v>2686723.59</v>
      </c>
      <c r="H31" s="131" t="s">
        <v>564</v>
      </c>
    </row>
    <row r="32" spans="1:8" x14ac:dyDescent="0.25">
      <c r="A32" s="41" t="s">
        <v>323</v>
      </c>
      <c r="B32" s="237">
        <v>653143</v>
      </c>
      <c r="C32" s="237">
        <v>21000</v>
      </c>
      <c r="D32" s="236">
        <f t="shared" si="8"/>
        <v>674143</v>
      </c>
      <c r="E32" s="237">
        <v>109730.07</v>
      </c>
      <c r="F32" s="237">
        <v>109730.07</v>
      </c>
      <c r="G32" s="236">
        <f t="shared" si="9"/>
        <v>564412.92999999993</v>
      </c>
      <c r="H32" s="131" t="s">
        <v>565</v>
      </c>
    </row>
    <row r="33" spans="1:8" x14ac:dyDescent="0.25">
      <c r="A33" s="41" t="s">
        <v>324</v>
      </c>
      <c r="B33" s="237">
        <v>3780294.67</v>
      </c>
      <c r="C33" s="237">
        <v>75036.02</v>
      </c>
      <c r="D33" s="236">
        <f t="shared" si="8"/>
        <v>3855330.69</v>
      </c>
      <c r="E33" s="237">
        <v>1397422.01</v>
      </c>
      <c r="F33" s="237">
        <v>1285482.01</v>
      </c>
      <c r="G33" s="236">
        <f t="shared" si="9"/>
        <v>2457908.6799999997</v>
      </c>
      <c r="H33" s="131" t="s">
        <v>566</v>
      </c>
    </row>
    <row r="34" spans="1:8" x14ac:dyDescent="0.25">
      <c r="A34" s="41" t="s">
        <v>325</v>
      </c>
      <c r="B34" s="237">
        <v>532135</v>
      </c>
      <c r="C34" s="237">
        <v>0</v>
      </c>
      <c r="D34" s="236">
        <f t="shared" si="8"/>
        <v>532135</v>
      </c>
      <c r="E34" s="237">
        <v>72023.28</v>
      </c>
      <c r="F34" s="237">
        <v>72023.28</v>
      </c>
      <c r="G34" s="236">
        <f t="shared" si="9"/>
        <v>460111.72</v>
      </c>
      <c r="H34" s="131" t="s">
        <v>567</v>
      </c>
    </row>
    <row r="35" spans="1:8" x14ac:dyDescent="0.25">
      <c r="A35" s="41" t="s">
        <v>326</v>
      </c>
      <c r="B35" s="237">
        <v>177539.54</v>
      </c>
      <c r="C35" s="237">
        <v>10500</v>
      </c>
      <c r="D35" s="236">
        <f t="shared" si="8"/>
        <v>188039.54</v>
      </c>
      <c r="E35" s="237">
        <v>15837.7</v>
      </c>
      <c r="F35" s="237">
        <v>15837.7</v>
      </c>
      <c r="G35" s="236">
        <f t="shared" si="9"/>
        <v>172201.84</v>
      </c>
      <c r="H35" s="131" t="s">
        <v>568</v>
      </c>
    </row>
    <row r="36" spans="1:8" x14ac:dyDescent="0.25">
      <c r="A36" s="41" t="s">
        <v>327</v>
      </c>
      <c r="B36" s="237">
        <v>3570286.29</v>
      </c>
      <c r="C36" s="237">
        <v>7637600</v>
      </c>
      <c r="D36" s="236">
        <f t="shared" si="8"/>
        <v>11207886.289999999</v>
      </c>
      <c r="E36" s="237">
        <v>8643919.8499999996</v>
      </c>
      <c r="F36" s="237">
        <v>8646239.8499999996</v>
      </c>
      <c r="G36" s="236">
        <f t="shared" si="9"/>
        <v>2563966.4399999995</v>
      </c>
      <c r="H36" s="131" t="s">
        <v>569</v>
      </c>
    </row>
    <row r="37" spans="1:8" x14ac:dyDescent="0.25">
      <c r="A37" s="41" t="s">
        <v>328</v>
      </c>
      <c r="B37" s="237">
        <v>2097094</v>
      </c>
      <c r="C37" s="237">
        <v>70000</v>
      </c>
      <c r="D37" s="236">
        <f t="shared" si="8"/>
        <v>2167094</v>
      </c>
      <c r="E37" s="237">
        <v>79573.070000000007</v>
      </c>
      <c r="F37" s="237">
        <v>79573.070000000007</v>
      </c>
      <c r="G37" s="236">
        <f t="shared" si="9"/>
        <v>2087520.93</v>
      </c>
      <c r="H37" s="131" t="s">
        <v>570</v>
      </c>
    </row>
    <row r="38" spans="1:8" x14ac:dyDescent="0.25">
      <c r="A38" s="40" t="s">
        <v>329</v>
      </c>
      <c r="B38" s="236">
        <f>SUM(B39:B47)</f>
        <v>15522227.559999999</v>
      </c>
      <c r="C38" s="236">
        <f t="shared" ref="C38:G38" si="10">SUM(C39:C47)</f>
        <v>40363.980000000003</v>
      </c>
      <c r="D38" s="236">
        <f t="shared" si="10"/>
        <v>15562591.539999999</v>
      </c>
      <c r="E38" s="236">
        <f t="shared" si="10"/>
        <v>9057649.5999999996</v>
      </c>
      <c r="F38" s="236">
        <f t="shared" si="10"/>
        <v>9087048.5800000001</v>
      </c>
      <c r="G38" s="236">
        <f t="shared" si="10"/>
        <v>6504941.9399999995</v>
      </c>
    </row>
    <row r="39" spans="1:8" x14ac:dyDescent="0.25">
      <c r="A39" s="41" t="s">
        <v>330</v>
      </c>
      <c r="B39" s="237">
        <v>10957672.109999999</v>
      </c>
      <c r="C39" s="237">
        <v>0</v>
      </c>
      <c r="D39" s="236">
        <f t="shared" si="8"/>
        <v>10957672.109999999</v>
      </c>
      <c r="E39" s="237">
        <v>6728593.1200000001</v>
      </c>
      <c r="F39" s="237">
        <v>6728593.1200000001</v>
      </c>
      <c r="G39" s="236">
        <f t="shared" ref="G39:G47" si="11">D39-E39</f>
        <v>4229078.9899999993</v>
      </c>
      <c r="H39" s="131" t="s">
        <v>571</v>
      </c>
    </row>
    <row r="40" spans="1:8" x14ac:dyDescent="0.25">
      <c r="A40" s="41" t="s">
        <v>331</v>
      </c>
      <c r="B40" s="236">
        <v>0</v>
      </c>
      <c r="C40" s="236">
        <v>0</v>
      </c>
      <c r="D40" s="236">
        <f t="shared" si="8"/>
        <v>0</v>
      </c>
      <c r="E40" s="236">
        <v>0</v>
      </c>
      <c r="F40" s="236">
        <v>0</v>
      </c>
      <c r="G40" s="236">
        <f t="shared" si="11"/>
        <v>0</v>
      </c>
      <c r="H40" s="131" t="s">
        <v>572</v>
      </c>
    </row>
    <row r="41" spans="1:8" x14ac:dyDescent="0.25">
      <c r="A41" s="41" t="s">
        <v>332</v>
      </c>
      <c r="B41" s="236">
        <v>0</v>
      </c>
      <c r="C41" s="236">
        <v>0</v>
      </c>
      <c r="D41" s="236">
        <f t="shared" si="8"/>
        <v>0</v>
      </c>
      <c r="E41" s="236">
        <v>0</v>
      </c>
      <c r="F41" s="236">
        <v>0</v>
      </c>
      <c r="G41" s="236">
        <f t="shared" si="11"/>
        <v>0</v>
      </c>
      <c r="H41" s="131" t="s">
        <v>573</v>
      </c>
    </row>
    <row r="42" spans="1:8" x14ac:dyDescent="0.25">
      <c r="A42" s="41" t="s">
        <v>333</v>
      </c>
      <c r="B42" s="237">
        <v>4564555.45</v>
      </c>
      <c r="C42" s="237">
        <v>40363.980000000003</v>
      </c>
      <c r="D42" s="236">
        <f t="shared" si="8"/>
        <v>4604919.4300000006</v>
      </c>
      <c r="E42" s="237">
        <v>2329056.48</v>
      </c>
      <c r="F42" s="237">
        <v>2358455.46</v>
      </c>
      <c r="G42" s="236">
        <f t="shared" si="11"/>
        <v>2275862.9500000007</v>
      </c>
      <c r="H42" s="131" t="s">
        <v>574</v>
      </c>
    </row>
    <row r="43" spans="1:8" x14ac:dyDescent="0.25">
      <c r="A43" s="41" t="s">
        <v>334</v>
      </c>
      <c r="B43" s="236">
        <v>0</v>
      </c>
      <c r="C43" s="236">
        <v>0</v>
      </c>
      <c r="D43" s="236">
        <f t="shared" si="8"/>
        <v>0</v>
      </c>
      <c r="E43" s="236">
        <v>0</v>
      </c>
      <c r="F43" s="236">
        <v>0</v>
      </c>
      <c r="G43" s="236">
        <f t="shared" si="11"/>
        <v>0</v>
      </c>
      <c r="H43" s="131" t="s">
        <v>575</v>
      </c>
    </row>
    <row r="44" spans="1:8" x14ac:dyDescent="0.25">
      <c r="A44" s="41" t="s">
        <v>335</v>
      </c>
      <c r="B44" s="236">
        <v>0</v>
      </c>
      <c r="C44" s="236">
        <v>0</v>
      </c>
      <c r="D44" s="236">
        <f t="shared" si="8"/>
        <v>0</v>
      </c>
      <c r="E44" s="236">
        <v>0</v>
      </c>
      <c r="F44" s="236">
        <v>0</v>
      </c>
      <c r="G44" s="236">
        <f t="shared" si="11"/>
        <v>0</v>
      </c>
      <c r="H44" s="131" t="s">
        <v>576</v>
      </c>
    </row>
    <row r="45" spans="1:8" x14ac:dyDescent="0.25">
      <c r="A45" s="41" t="s">
        <v>336</v>
      </c>
      <c r="B45" s="236">
        <v>0</v>
      </c>
      <c r="C45" s="236">
        <v>0</v>
      </c>
      <c r="D45" s="236">
        <f t="shared" si="8"/>
        <v>0</v>
      </c>
      <c r="E45" s="236">
        <v>0</v>
      </c>
      <c r="F45" s="236">
        <v>0</v>
      </c>
      <c r="G45" s="236">
        <f t="shared" si="11"/>
        <v>0</v>
      </c>
      <c r="H45" s="131" t="s">
        <v>577</v>
      </c>
    </row>
    <row r="46" spans="1:8" x14ac:dyDescent="0.25">
      <c r="A46" s="41" t="s">
        <v>337</v>
      </c>
      <c r="B46" s="236">
        <v>0</v>
      </c>
      <c r="C46" s="236">
        <v>0</v>
      </c>
      <c r="D46" s="236">
        <f t="shared" si="8"/>
        <v>0</v>
      </c>
      <c r="E46" s="236">
        <v>0</v>
      </c>
      <c r="F46" s="236">
        <v>0</v>
      </c>
      <c r="G46" s="236">
        <f t="shared" si="11"/>
        <v>0</v>
      </c>
      <c r="H46" s="131" t="s">
        <v>578</v>
      </c>
    </row>
    <row r="47" spans="1:8" x14ac:dyDescent="0.25">
      <c r="A47" s="41" t="s">
        <v>338</v>
      </c>
      <c r="B47" s="236">
        <v>0</v>
      </c>
      <c r="C47" s="236">
        <v>0</v>
      </c>
      <c r="D47" s="236">
        <f t="shared" si="8"/>
        <v>0</v>
      </c>
      <c r="E47" s="236">
        <v>0</v>
      </c>
      <c r="F47" s="236">
        <v>0</v>
      </c>
      <c r="G47" s="236">
        <f t="shared" si="11"/>
        <v>0</v>
      </c>
      <c r="H47" s="131" t="s">
        <v>579</v>
      </c>
    </row>
    <row r="48" spans="1:8" x14ac:dyDescent="0.25">
      <c r="A48" s="40" t="s">
        <v>339</v>
      </c>
      <c r="B48" s="236">
        <f>SUM(B49:B57)</f>
        <v>1861584.4</v>
      </c>
      <c r="C48" s="236">
        <f t="shared" ref="C48:G48" si="12">SUM(C49:C57)</f>
        <v>219100</v>
      </c>
      <c r="D48" s="236">
        <f t="shared" si="12"/>
        <v>2080684.4</v>
      </c>
      <c r="E48" s="236">
        <f t="shared" si="12"/>
        <v>308243.57</v>
      </c>
      <c r="F48" s="236">
        <f t="shared" si="12"/>
        <v>308243.57</v>
      </c>
      <c r="G48" s="236">
        <f t="shared" si="12"/>
        <v>1772440.83</v>
      </c>
    </row>
    <row r="49" spans="1:8" x14ac:dyDescent="0.25">
      <c r="A49" s="41" t="s">
        <v>340</v>
      </c>
      <c r="B49" s="237">
        <v>860530.58</v>
      </c>
      <c r="C49" s="237">
        <v>105000</v>
      </c>
      <c r="D49" s="236">
        <f t="shared" si="8"/>
        <v>965530.58</v>
      </c>
      <c r="E49" s="237">
        <v>197523.43</v>
      </c>
      <c r="F49" s="237">
        <v>197523.43</v>
      </c>
      <c r="G49" s="236">
        <f t="shared" ref="G49:G57" si="13">D49-E49</f>
        <v>768007.14999999991</v>
      </c>
      <c r="H49" s="131" t="s">
        <v>580</v>
      </c>
    </row>
    <row r="50" spans="1:8" x14ac:dyDescent="0.25">
      <c r="A50" s="41" t="s">
        <v>341</v>
      </c>
      <c r="B50" s="237">
        <v>33284.160000000003</v>
      </c>
      <c r="C50" s="237">
        <v>57000</v>
      </c>
      <c r="D50" s="236">
        <f t="shared" si="8"/>
        <v>90284.160000000003</v>
      </c>
      <c r="E50" s="237">
        <v>55267.5</v>
      </c>
      <c r="F50" s="237">
        <v>55267.5</v>
      </c>
      <c r="G50" s="236">
        <f t="shared" si="13"/>
        <v>35016.660000000003</v>
      </c>
      <c r="H50" s="131" t="s">
        <v>581</v>
      </c>
    </row>
    <row r="51" spans="1:8" x14ac:dyDescent="0.25">
      <c r="A51" s="41" t="s">
        <v>342</v>
      </c>
      <c r="B51" s="236">
        <v>0</v>
      </c>
      <c r="C51" s="236">
        <v>0</v>
      </c>
      <c r="D51" s="236">
        <f t="shared" si="8"/>
        <v>0</v>
      </c>
      <c r="E51" s="236">
        <v>0</v>
      </c>
      <c r="F51" s="236">
        <v>0</v>
      </c>
      <c r="G51" s="236">
        <f t="shared" si="13"/>
        <v>0</v>
      </c>
      <c r="H51" s="131" t="s">
        <v>582</v>
      </c>
    </row>
    <row r="52" spans="1:8" x14ac:dyDescent="0.25">
      <c r="A52" s="41" t="s">
        <v>343</v>
      </c>
      <c r="B52" s="237">
        <v>758800</v>
      </c>
      <c r="C52" s="237">
        <v>0</v>
      </c>
      <c r="D52" s="236">
        <f t="shared" si="8"/>
        <v>758800</v>
      </c>
      <c r="E52" s="237">
        <v>0</v>
      </c>
      <c r="F52" s="237">
        <v>0</v>
      </c>
      <c r="G52" s="236">
        <f t="shared" si="13"/>
        <v>758800</v>
      </c>
      <c r="H52" s="131" t="s">
        <v>583</v>
      </c>
    </row>
    <row r="53" spans="1:8" x14ac:dyDescent="0.25">
      <c r="A53" s="41" t="s">
        <v>344</v>
      </c>
      <c r="B53" s="236">
        <v>0</v>
      </c>
      <c r="C53" s="236">
        <v>0</v>
      </c>
      <c r="D53" s="236">
        <f t="shared" si="8"/>
        <v>0</v>
      </c>
      <c r="E53" s="236">
        <v>0</v>
      </c>
      <c r="F53" s="236">
        <v>0</v>
      </c>
      <c r="G53" s="236">
        <f t="shared" si="13"/>
        <v>0</v>
      </c>
      <c r="H53" s="131" t="s">
        <v>584</v>
      </c>
    </row>
    <row r="54" spans="1:8" x14ac:dyDescent="0.25">
      <c r="A54" s="41" t="s">
        <v>345</v>
      </c>
      <c r="B54" s="237">
        <v>206968.66</v>
      </c>
      <c r="C54" s="237">
        <v>57100</v>
      </c>
      <c r="D54" s="236">
        <f t="shared" si="8"/>
        <v>264068.66000000003</v>
      </c>
      <c r="E54" s="237">
        <v>55452.639999999999</v>
      </c>
      <c r="F54" s="237">
        <v>55452.639999999999</v>
      </c>
      <c r="G54" s="236">
        <f t="shared" si="13"/>
        <v>208616.02000000002</v>
      </c>
      <c r="H54" s="131" t="s">
        <v>585</v>
      </c>
    </row>
    <row r="55" spans="1:8" x14ac:dyDescent="0.25">
      <c r="A55" s="41" t="s">
        <v>346</v>
      </c>
      <c r="B55" s="236">
        <v>0</v>
      </c>
      <c r="C55" s="236">
        <v>0</v>
      </c>
      <c r="D55" s="236">
        <f t="shared" si="8"/>
        <v>0</v>
      </c>
      <c r="E55" s="236">
        <v>0</v>
      </c>
      <c r="F55" s="236">
        <v>0</v>
      </c>
      <c r="G55" s="236">
        <f t="shared" si="13"/>
        <v>0</v>
      </c>
      <c r="H55" s="131" t="s">
        <v>586</v>
      </c>
    </row>
    <row r="56" spans="1:8" x14ac:dyDescent="0.25">
      <c r="A56" s="41" t="s">
        <v>347</v>
      </c>
      <c r="B56" s="236">
        <v>0</v>
      </c>
      <c r="C56" s="236">
        <v>0</v>
      </c>
      <c r="D56" s="236">
        <f t="shared" si="8"/>
        <v>0</v>
      </c>
      <c r="E56" s="236">
        <v>0</v>
      </c>
      <c r="F56" s="236">
        <v>0</v>
      </c>
      <c r="G56" s="236">
        <f t="shared" si="13"/>
        <v>0</v>
      </c>
      <c r="H56" s="131" t="s">
        <v>587</v>
      </c>
    </row>
    <row r="57" spans="1:8" x14ac:dyDescent="0.25">
      <c r="A57" s="41" t="s">
        <v>348</v>
      </c>
      <c r="B57" s="237">
        <v>2001</v>
      </c>
      <c r="C57" s="237">
        <v>0</v>
      </c>
      <c r="D57" s="236">
        <f t="shared" si="8"/>
        <v>2001</v>
      </c>
      <c r="E57" s="237">
        <v>0</v>
      </c>
      <c r="F57" s="237">
        <v>0</v>
      </c>
      <c r="G57" s="236">
        <f t="shared" si="13"/>
        <v>2001</v>
      </c>
      <c r="H57" s="131" t="s">
        <v>588</v>
      </c>
    </row>
    <row r="58" spans="1:8" x14ac:dyDescent="0.25">
      <c r="A58" s="40" t="s">
        <v>349</v>
      </c>
      <c r="B58" s="236">
        <f>SUM(B59:B61)</f>
        <v>0</v>
      </c>
      <c r="C58" s="236">
        <f t="shared" ref="C58:G58" si="14">SUM(C59:C61)</f>
        <v>7142837.7699999996</v>
      </c>
      <c r="D58" s="236">
        <f t="shared" si="14"/>
        <v>7142837.7699999996</v>
      </c>
      <c r="E58" s="236">
        <f t="shared" si="14"/>
        <v>1450425.32</v>
      </c>
      <c r="F58" s="236">
        <f t="shared" si="14"/>
        <v>1450425.32</v>
      </c>
      <c r="G58" s="236">
        <f t="shared" si="14"/>
        <v>5692412.4499999993</v>
      </c>
    </row>
    <row r="59" spans="1:8" x14ac:dyDescent="0.25">
      <c r="A59" s="41" t="s">
        <v>350</v>
      </c>
      <c r="B59" s="237">
        <v>0</v>
      </c>
      <c r="C59" s="237">
        <v>7142837.7699999996</v>
      </c>
      <c r="D59" s="236">
        <f t="shared" si="8"/>
        <v>7142837.7699999996</v>
      </c>
      <c r="E59" s="237">
        <v>1450425.32</v>
      </c>
      <c r="F59" s="237">
        <v>1450425.32</v>
      </c>
      <c r="G59" s="236">
        <f t="shared" ref="G59:G61" si="15">D59-E59</f>
        <v>5692412.4499999993</v>
      </c>
      <c r="H59" s="131" t="s">
        <v>589</v>
      </c>
    </row>
    <row r="60" spans="1:8" x14ac:dyDescent="0.25">
      <c r="A60" s="41" t="s">
        <v>351</v>
      </c>
      <c r="B60" s="236">
        <v>0</v>
      </c>
      <c r="C60" s="236">
        <v>0</v>
      </c>
      <c r="D60" s="236">
        <f t="shared" si="8"/>
        <v>0</v>
      </c>
      <c r="E60" s="236">
        <v>0</v>
      </c>
      <c r="F60" s="236">
        <v>0</v>
      </c>
      <c r="G60" s="236">
        <f t="shared" si="15"/>
        <v>0</v>
      </c>
      <c r="H60" s="131" t="s">
        <v>590</v>
      </c>
    </row>
    <row r="61" spans="1:8" x14ac:dyDescent="0.25">
      <c r="A61" s="41" t="s">
        <v>352</v>
      </c>
      <c r="B61" s="236">
        <v>0</v>
      </c>
      <c r="C61" s="236">
        <v>0</v>
      </c>
      <c r="D61" s="236">
        <f t="shared" si="8"/>
        <v>0</v>
      </c>
      <c r="E61" s="236">
        <v>0</v>
      </c>
      <c r="F61" s="236">
        <v>0</v>
      </c>
      <c r="G61" s="236">
        <f t="shared" si="15"/>
        <v>0</v>
      </c>
      <c r="H61" s="131" t="s">
        <v>591</v>
      </c>
    </row>
    <row r="62" spans="1:8" x14ac:dyDescent="0.25">
      <c r="A62" s="40" t="s">
        <v>353</v>
      </c>
      <c r="B62" s="236">
        <f>SUM(B63:B67,B69:B70)</f>
        <v>0</v>
      </c>
      <c r="C62" s="236">
        <f t="shared" ref="C62:G62" si="16">SUM(C63:C67,C69:C70)</f>
        <v>0</v>
      </c>
      <c r="D62" s="236">
        <f t="shared" si="16"/>
        <v>0</v>
      </c>
      <c r="E62" s="236">
        <f t="shared" si="16"/>
        <v>0</v>
      </c>
      <c r="F62" s="236">
        <f t="shared" si="16"/>
        <v>0</v>
      </c>
      <c r="G62" s="236">
        <f t="shared" si="16"/>
        <v>0</v>
      </c>
    </row>
    <row r="63" spans="1:8" x14ac:dyDescent="0.25">
      <c r="A63" s="41" t="s">
        <v>354</v>
      </c>
      <c r="B63" s="236">
        <v>0</v>
      </c>
      <c r="C63" s="236">
        <v>0</v>
      </c>
      <c r="D63" s="236">
        <f t="shared" si="8"/>
        <v>0</v>
      </c>
      <c r="E63" s="236">
        <v>0</v>
      </c>
      <c r="F63" s="236">
        <v>0</v>
      </c>
      <c r="G63" s="236">
        <f t="shared" ref="G63:G70" si="17">D63-E63</f>
        <v>0</v>
      </c>
      <c r="H63" s="131" t="s">
        <v>592</v>
      </c>
    </row>
    <row r="64" spans="1:8" x14ac:dyDescent="0.25">
      <c r="A64" s="41" t="s">
        <v>355</v>
      </c>
      <c r="B64" s="236">
        <v>0</v>
      </c>
      <c r="C64" s="236">
        <v>0</v>
      </c>
      <c r="D64" s="236">
        <f t="shared" si="8"/>
        <v>0</v>
      </c>
      <c r="E64" s="236">
        <v>0</v>
      </c>
      <c r="F64" s="236">
        <v>0</v>
      </c>
      <c r="G64" s="236">
        <f t="shared" si="17"/>
        <v>0</v>
      </c>
      <c r="H64" s="131" t="s">
        <v>593</v>
      </c>
    </row>
    <row r="65" spans="1:8" x14ac:dyDescent="0.25">
      <c r="A65" s="41" t="s">
        <v>356</v>
      </c>
      <c r="B65" s="236">
        <v>0</v>
      </c>
      <c r="C65" s="236">
        <v>0</v>
      </c>
      <c r="D65" s="236">
        <f t="shared" si="8"/>
        <v>0</v>
      </c>
      <c r="E65" s="236">
        <v>0</v>
      </c>
      <c r="F65" s="236">
        <v>0</v>
      </c>
      <c r="G65" s="236">
        <f t="shared" si="17"/>
        <v>0</v>
      </c>
      <c r="H65" s="131" t="s">
        <v>594</v>
      </c>
    </row>
    <row r="66" spans="1:8" x14ac:dyDescent="0.25">
      <c r="A66" s="41" t="s">
        <v>357</v>
      </c>
      <c r="B66" s="236">
        <v>0</v>
      </c>
      <c r="C66" s="236">
        <v>0</v>
      </c>
      <c r="D66" s="236">
        <f t="shared" si="8"/>
        <v>0</v>
      </c>
      <c r="E66" s="236">
        <v>0</v>
      </c>
      <c r="F66" s="236">
        <v>0</v>
      </c>
      <c r="G66" s="236">
        <f t="shared" si="17"/>
        <v>0</v>
      </c>
      <c r="H66" s="131" t="s">
        <v>595</v>
      </c>
    </row>
    <row r="67" spans="1:8" x14ac:dyDescent="0.25">
      <c r="A67" s="41" t="s">
        <v>358</v>
      </c>
      <c r="B67" s="236">
        <v>0</v>
      </c>
      <c r="C67" s="236">
        <v>0</v>
      </c>
      <c r="D67" s="236">
        <f t="shared" si="8"/>
        <v>0</v>
      </c>
      <c r="E67" s="236">
        <v>0</v>
      </c>
      <c r="F67" s="236">
        <v>0</v>
      </c>
      <c r="G67" s="236">
        <f t="shared" si="17"/>
        <v>0</v>
      </c>
      <c r="H67" s="131" t="s">
        <v>596</v>
      </c>
    </row>
    <row r="68" spans="1:8" x14ac:dyDescent="0.25">
      <c r="A68" s="41" t="s">
        <v>359</v>
      </c>
      <c r="B68" s="236">
        <v>0</v>
      </c>
      <c r="C68" s="236">
        <v>0</v>
      </c>
      <c r="D68" s="236">
        <f t="shared" si="8"/>
        <v>0</v>
      </c>
      <c r="E68" s="236">
        <v>0</v>
      </c>
      <c r="F68" s="236">
        <v>0</v>
      </c>
      <c r="G68" s="236">
        <f t="shared" si="17"/>
        <v>0</v>
      </c>
      <c r="H68" s="131"/>
    </row>
    <row r="69" spans="1:8" x14ac:dyDescent="0.25">
      <c r="A69" s="41" t="s">
        <v>360</v>
      </c>
      <c r="B69" s="236">
        <v>0</v>
      </c>
      <c r="C69" s="236">
        <v>0</v>
      </c>
      <c r="D69" s="236">
        <f t="shared" si="8"/>
        <v>0</v>
      </c>
      <c r="E69" s="236">
        <v>0</v>
      </c>
      <c r="F69" s="236">
        <v>0</v>
      </c>
      <c r="G69" s="236">
        <f t="shared" si="17"/>
        <v>0</v>
      </c>
      <c r="H69" s="131" t="s">
        <v>597</v>
      </c>
    </row>
    <row r="70" spans="1:8" x14ac:dyDescent="0.25">
      <c r="A70" s="41" t="s">
        <v>361</v>
      </c>
      <c r="B70" s="236">
        <v>0</v>
      </c>
      <c r="C70" s="236">
        <v>0</v>
      </c>
      <c r="D70" s="236">
        <f t="shared" si="8"/>
        <v>0</v>
      </c>
      <c r="E70" s="236">
        <v>0</v>
      </c>
      <c r="F70" s="236">
        <v>0</v>
      </c>
      <c r="G70" s="236">
        <f t="shared" si="17"/>
        <v>0</v>
      </c>
      <c r="H70" s="131" t="s">
        <v>598</v>
      </c>
    </row>
    <row r="71" spans="1:8" x14ac:dyDescent="0.25">
      <c r="A71" s="40" t="s">
        <v>362</v>
      </c>
      <c r="B71" s="236">
        <f>SUM(B72:B74)</f>
        <v>1459400</v>
      </c>
      <c r="C71" s="236">
        <f t="shared" ref="C71:G71" si="18">SUM(C72:C74)</f>
        <v>0</v>
      </c>
      <c r="D71" s="236">
        <f t="shared" si="18"/>
        <v>1459400</v>
      </c>
      <c r="E71" s="236">
        <f t="shared" si="18"/>
        <v>91000</v>
      </c>
      <c r="F71" s="236">
        <f t="shared" si="18"/>
        <v>91000</v>
      </c>
      <c r="G71" s="236">
        <f t="shared" si="18"/>
        <v>1368400</v>
      </c>
    </row>
    <row r="72" spans="1:8" x14ac:dyDescent="0.25">
      <c r="A72" s="41" t="s">
        <v>363</v>
      </c>
      <c r="B72" s="236">
        <v>0</v>
      </c>
      <c r="C72" s="236">
        <v>0</v>
      </c>
      <c r="D72" s="236">
        <f t="shared" si="8"/>
        <v>0</v>
      </c>
      <c r="E72" s="236">
        <v>0</v>
      </c>
      <c r="F72" s="236">
        <v>0</v>
      </c>
      <c r="G72" s="236">
        <f t="shared" ref="G72:G74" si="19">D72-E72</f>
        <v>0</v>
      </c>
      <c r="H72" s="131" t="s">
        <v>599</v>
      </c>
    </row>
    <row r="73" spans="1:8" x14ac:dyDescent="0.25">
      <c r="A73" s="41" t="s">
        <v>364</v>
      </c>
      <c r="B73" s="236">
        <v>0</v>
      </c>
      <c r="C73" s="236">
        <v>0</v>
      </c>
      <c r="D73" s="236">
        <f t="shared" si="8"/>
        <v>0</v>
      </c>
      <c r="E73" s="236">
        <v>0</v>
      </c>
      <c r="F73" s="236">
        <v>0</v>
      </c>
      <c r="G73" s="236">
        <f t="shared" si="19"/>
        <v>0</v>
      </c>
      <c r="H73" s="131" t="s">
        <v>600</v>
      </c>
    </row>
    <row r="74" spans="1:8" x14ac:dyDescent="0.25">
      <c r="A74" s="41" t="s">
        <v>365</v>
      </c>
      <c r="B74" s="237">
        <v>1459400</v>
      </c>
      <c r="C74" s="237">
        <v>0</v>
      </c>
      <c r="D74" s="236">
        <f t="shared" si="8"/>
        <v>1459400</v>
      </c>
      <c r="E74" s="237">
        <v>91000</v>
      </c>
      <c r="F74" s="237">
        <v>91000</v>
      </c>
      <c r="G74" s="236">
        <f t="shared" si="19"/>
        <v>1368400</v>
      </c>
      <c r="H74" s="131" t="s">
        <v>601</v>
      </c>
    </row>
    <row r="75" spans="1:8" x14ac:dyDescent="0.25">
      <c r="A75" s="40" t="s">
        <v>366</v>
      </c>
      <c r="B75" s="236">
        <f>SUM(B76:B82)</f>
        <v>9700000</v>
      </c>
      <c r="C75" s="236">
        <f t="shared" ref="C75:G75" si="20">SUM(C76:C82)</f>
        <v>150000</v>
      </c>
      <c r="D75" s="236">
        <f t="shared" si="20"/>
        <v>9850000</v>
      </c>
      <c r="E75" s="236">
        <f t="shared" si="20"/>
        <v>5741882.6699999999</v>
      </c>
      <c r="F75" s="236">
        <f t="shared" si="20"/>
        <v>5741882.6699999999</v>
      </c>
      <c r="G75" s="236">
        <f t="shared" si="20"/>
        <v>4108117.33</v>
      </c>
    </row>
    <row r="76" spans="1:8" x14ac:dyDescent="0.25">
      <c r="A76" s="41" t="s">
        <v>367</v>
      </c>
      <c r="B76" s="237">
        <v>9500000</v>
      </c>
      <c r="C76" s="237">
        <v>0</v>
      </c>
      <c r="D76" s="236">
        <f t="shared" si="8"/>
        <v>9500000</v>
      </c>
      <c r="E76" s="237">
        <v>5500000</v>
      </c>
      <c r="F76" s="237">
        <v>5500000</v>
      </c>
      <c r="G76" s="236">
        <f t="shared" ref="G76:G82" si="21">D76-E76</f>
        <v>4000000</v>
      </c>
      <c r="H76" s="131" t="s">
        <v>602</v>
      </c>
    </row>
    <row r="77" spans="1:8" x14ac:dyDescent="0.25">
      <c r="A77" s="41" t="s">
        <v>368</v>
      </c>
      <c r="B77" s="237">
        <v>200000</v>
      </c>
      <c r="C77" s="237">
        <v>150000</v>
      </c>
      <c r="D77" s="236">
        <f t="shared" si="8"/>
        <v>350000</v>
      </c>
      <c r="E77" s="237">
        <v>241882.67</v>
      </c>
      <c r="F77" s="237">
        <v>241882.67</v>
      </c>
      <c r="G77" s="236">
        <f t="shared" si="21"/>
        <v>108117.32999999999</v>
      </c>
      <c r="H77" s="131" t="s">
        <v>603</v>
      </c>
    </row>
    <row r="78" spans="1:8" x14ac:dyDescent="0.25">
      <c r="A78" s="41" t="s">
        <v>369</v>
      </c>
      <c r="B78" s="236">
        <v>0</v>
      </c>
      <c r="C78" s="236">
        <v>0</v>
      </c>
      <c r="D78" s="236">
        <f t="shared" si="8"/>
        <v>0</v>
      </c>
      <c r="E78" s="236">
        <v>0</v>
      </c>
      <c r="F78" s="236">
        <v>0</v>
      </c>
      <c r="G78" s="236">
        <f t="shared" si="21"/>
        <v>0</v>
      </c>
      <c r="H78" s="131" t="s">
        <v>604</v>
      </c>
    </row>
    <row r="79" spans="1:8" x14ac:dyDescent="0.25">
      <c r="A79" s="41" t="s">
        <v>370</v>
      </c>
      <c r="B79" s="236">
        <v>0</v>
      </c>
      <c r="C79" s="236">
        <v>0</v>
      </c>
      <c r="D79" s="236">
        <f t="shared" si="8"/>
        <v>0</v>
      </c>
      <c r="E79" s="236">
        <v>0</v>
      </c>
      <c r="F79" s="236">
        <v>0</v>
      </c>
      <c r="G79" s="236">
        <f t="shared" si="21"/>
        <v>0</v>
      </c>
      <c r="H79" s="131" t="s">
        <v>605</v>
      </c>
    </row>
    <row r="80" spans="1:8" x14ac:dyDescent="0.25">
      <c r="A80" s="41" t="s">
        <v>371</v>
      </c>
      <c r="B80" s="236">
        <v>0</v>
      </c>
      <c r="C80" s="236">
        <v>0</v>
      </c>
      <c r="D80" s="236">
        <f t="shared" si="8"/>
        <v>0</v>
      </c>
      <c r="E80" s="236">
        <v>0</v>
      </c>
      <c r="F80" s="236">
        <v>0</v>
      </c>
      <c r="G80" s="236">
        <f t="shared" si="21"/>
        <v>0</v>
      </c>
      <c r="H80" s="131" t="s">
        <v>606</v>
      </c>
    </row>
    <row r="81" spans="1:8" x14ac:dyDescent="0.25">
      <c r="A81" s="41" t="s">
        <v>372</v>
      </c>
      <c r="B81" s="236">
        <v>0</v>
      </c>
      <c r="C81" s="236">
        <v>0</v>
      </c>
      <c r="D81" s="236">
        <f t="shared" si="8"/>
        <v>0</v>
      </c>
      <c r="E81" s="236">
        <v>0</v>
      </c>
      <c r="F81" s="236">
        <v>0</v>
      </c>
      <c r="G81" s="236">
        <f t="shared" si="21"/>
        <v>0</v>
      </c>
      <c r="H81" s="131" t="s">
        <v>607</v>
      </c>
    </row>
    <row r="82" spans="1:8" x14ac:dyDescent="0.25">
      <c r="A82" s="41" t="s">
        <v>373</v>
      </c>
      <c r="B82" s="236">
        <v>0</v>
      </c>
      <c r="C82" s="236">
        <v>0</v>
      </c>
      <c r="D82" s="236">
        <f t="shared" si="8"/>
        <v>0</v>
      </c>
      <c r="E82" s="236">
        <v>0</v>
      </c>
      <c r="F82" s="236">
        <v>0</v>
      </c>
      <c r="G82" s="236">
        <f t="shared" si="21"/>
        <v>0</v>
      </c>
      <c r="H82" s="131" t="s">
        <v>608</v>
      </c>
    </row>
    <row r="83" spans="1:8" x14ac:dyDescent="0.25">
      <c r="A83" s="42"/>
      <c r="B83" s="238"/>
      <c r="C83" s="238"/>
      <c r="D83" s="238"/>
      <c r="E83" s="238"/>
      <c r="F83" s="238"/>
      <c r="G83" s="238"/>
    </row>
    <row r="84" spans="1:8" x14ac:dyDescent="0.25">
      <c r="A84" s="9" t="s">
        <v>374</v>
      </c>
      <c r="B84" s="235">
        <f>B85+B93+B103+B113+B123+B133+B137+B146+B150</f>
        <v>69420000</v>
      </c>
      <c r="C84" s="235">
        <f t="shared" ref="C84:G84" si="22">C85+C93+C103+C113+C123+C133+C137+C146+C150</f>
        <v>17401949.580000002</v>
      </c>
      <c r="D84" s="235">
        <f t="shared" si="22"/>
        <v>86821949.579999983</v>
      </c>
      <c r="E84" s="235">
        <f t="shared" si="22"/>
        <v>43661921.160000004</v>
      </c>
      <c r="F84" s="235">
        <f t="shared" si="22"/>
        <v>42938374.890000001</v>
      </c>
      <c r="G84" s="235">
        <f t="shared" si="22"/>
        <v>43160028.420000002</v>
      </c>
    </row>
    <row r="85" spans="1:8" x14ac:dyDescent="0.25">
      <c r="A85" s="40" t="s">
        <v>301</v>
      </c>
      <c r="B85" s="236">
        <f>SUM(B86:B92)</f>
        <v>11113911.48</v>
      </c>
      <c r="C85" s="236">
        <f t="shared" ref="C85:G85" si="23">SUM(C86:C92)</f>
        <v>0</v>
      </c>
      <c r="D85" s="236">
        <f t="shared" si="23"/>
        <v>11113911.48</v>
      </c>
      <c r="E85" s="236">
        <f t="shared" si="23"/>
        <v>9261074.3100000005</v>
      </c>
      <c r="F85" s="236">
        <f t="shared" si="23"/>
        <v>8538614.1400000006</v>
      </c>
      <c r="G85" s="236">
        <f t="shared" si="23"/>
        <v>1852837.17</v>
      </c>
    </row>
    <row r="86" spans="1:8" x14ac:dyDescent="0.25">
      <c r="A86" s="41" t="s">
        <v>302</v>
      </c>
      <c r="B86" s="236">
        <v>0</v>
      </c>
      <c r="C86" s="236">
        <v>0</v>
      </c>
      <c r="D86" s="236">
        <f t="shared" ref="D86:D92" si="24">B86+C86</f>
        <v>0</v>
      </c>
      <c r="E86" s="236">
        <v>0</v>
      </c>
      <c r="F86" s="236">
        <v>0</v>
      </c>
      <c r="G86" s="236">
        <f t="shared" ref="G86:G92" si="25">D86-E86</f>
        <v>0</v>
      </c>
      <c r="H86" s="131" t="s">
        <v>609</v>
      </c>
    </row>
    <row r="87" spans="1:8" x14ac:dyDescent="0.25">
      <c r="A87" s="41" t="s">
        <v>303</v>
      </c>
      <c r="B87" s="237">
        <v>11012190.48</v>
      </c>
      <c r="C87" s="237">
        <v>0</v>
      </c>
      <c r="D87" s="236">
        <f t="shared" si="24"/>
        <v>11012190.48</v>
      </c>
      <c r="E87" s="237">
        <v>9261074.3100000005</v>
      </c>
      <c r="F87" s="237">
        <v>8538614.1400000006</v>
      </c>
      <c r="G87" s="236">
        <f t="shared" si="25"/>
        <v>1751116.17</v>
      </c>
      <c r="H87" s="131" t="s">
        <v>610</v>
      </c>
    </row>
    <row r="88" spans="1:8" x14ac:dyDescent="0.25">
      <c r="A88" s="41" t="s">
        <v>304</v>
      </c>
      <c r="B88" s="236">
        <v>0</v>
      </c>
      <c r="C88" s="236">
        <v>0</v>
      </c>
      <c r="D88" s="236">
        <f t="shared" si="24"/>
        <v>0</v>
      </c>
      <c r="E88" s="236">
        <v>0</v>
      </c>
      <c r="F88" s="236">
        <v>0</v>
      </c>
      <c r="G88" s="236">
        <f t="shared" si="25"/>
        <v>0</v>
      </c>
      <c r="H88" s="131" t="s">
        <v>611</v>
      </c>
    </row>
    <row r="89" spans="1:8" x14ac:dyDescent="0.25">
      <c r="A89" s="41" t="s">
        <v>305</v>
      </c>
      <c r="B89" s="237">
        <v>43000</v>
      </c>
      <c r="C89" s="237">
        <v>0</v>
      </c>
      <c r="D89" s="236">
        <f t="shared" si="24"/>
        <v>43000</v>
      </c>
      <c r="E89" s="237">
        <v>0</v>
      </c>
      <c r="F89" s="237">
        <v>0</v>
      </c>
      <c r="G89" s="236">
        <f t="shared" si="25"/>
        <v>43000</v>
      </c>
      <c r="H89" s="131" t="s">
        <v>612</v>
      </c>
    </row>
    <row r="90" spans="1:8" x14ac:dyDescent="0.25">
      <c r="A90" s="41" t="s">
        <v>306</v>
      </c>
      <c r="B90" s="237">
        <v>58721</v>
      </c>
      <c r="C90" s="237">
        <v>0</v>
      </c>
      <c r="D90" s="236">
        <f t="shared" si="24"/>
        <v>58721</v>
      </c>
      <c r="E90" s="237">
        <v>0</v>
      </c>
      <c r="F90" s="237">
        <v>0</v>
      </c>
      <c r="G90" s="236">
        <f t="shared" si="25"/>
        <v>58721</v>
      </c>
      <c r="H90" s="131" t="s">
        <v>613</v>
      </c>
    </row>
    <row r="91" spans="1:8" x14ac:dyDescent="0.25">
      <c r="A91" s="41" t="s">
        <v>307</v>
      </c>
      <c r="B91" s="236">
        <v>0</v>
      </c>
      <c r="C91" s="236">
        <v>0</v>
      </c>
      <c r="D91" s="236">
        <f t="shared" si="24"/>
        <v>0</v>
      </c>
      <c r="E91" s="236">
        <v>0</v>
      </c>
      <c r="F91" s="236">
        <v>0</v>
      </c>
      <c r="G91" s="236">
        <f t="shared" si="25"/>
        <v>0</v>
      </c>
      <c r="H91" s="131" t="s">
        <v>614</v>
      </c>
    </row>
    <row r="92" spans="1:8" x14ac:dyDescent="0.25">
      <c r="A92" s="41" t="s">
        <v>308</v>
      </c>
      <c r="B92" s="236">
        <v>0</v>
      </c>
      <c r="C92" s="236">
        <v>0</v>
      </c>
      <c r="D92" s="236">
        <f t="shared" si="24"/>
        <v>0</v>
      </c>
      <c r="E92" s="236">
        <v>0</v>
      </c>
      <c r="F92" s="236">
        <v>0</v>
      </c>
      <c r="G92" s="236">
        <f t="shared" si="25"/>
        <v>0</v>
      </c>
      <c r="H92" s="131" t="s">
        <v>615</v>
      </c>
    </row>
    <row r="93" spans="1:8" x14ac:dyDescent="0.25">
      <c r="A93" s="40" t="s">
        <v>309</v>
      </c>
      <c r="B93" s="236">
        <f>SUM(B94:B102)</f>
        <v>15460225.449999999</v>
      </c>
      <c r="C93" s="236">
        <f t="shared" ref="C93:G93" si="26">SUM(C94:C102)</f>
        <v>200000</v>
      </c>
      <c r="D93" s="236">
        <f t="shared" si="26"/>
        <v>15660225.449999999</v>
      </c>
      <c r="E93" s="236">
        <f t="shared" si="26"/>
        <v>6922881.4699999997</v>
      </c>
      <c r="F93" s="236">
        <f t="shared" si="26"/>
        <v>6922881.4699999997</v>
      </c>
      <c r="G93" s="236">
        <f t="shared" si="26"/>
        <v>8737343.9800000004</v>
      </c>
    </row>
    <row r="94" spans="1:8" x14ac:dyDescent="0.25">
      <c r="A94" s="41" t="s">
        <v>310</v>
      </c>
      <c r="B94" s="236">
        <v>0</v>
      </c>
      <c r="C94" s="236">
        <v>0</v>
      </c>
      <c r="D94" s="236">
        <f t="shared" ref="D94:D102" si="27">B94+C94</f>
        <v>0</v>
      </c>
      <c r="E94" s="236">
        <v>0</v>
      </c>
      <c r="F94" s="236">
        <v>0</v>
      </c>
      <c r="G94" s="236">
        <f t="shared" ref="G94:G102" si="28">D94-E94</f>
        <v>0</v>
      </c>
      <c r="H94" s="131" t="s">
        <v>616</v>
      </c>
    </row>
    <row r="95" spans="1:8" x14ac:dyDescent="0.25">
      <c r="A95" s="41" t="s">
        <v>311</v>
      </c>
      <c r="B95" s="237">
        <v>350730</v>
      </c>
      <c r="C95" s="237">
        <v>0</v>
      </c>
      <c r="D95" s="236">
        <f t="shared" si="27"/>
        <v>350730</v>
      </c>
      <c r="E95" s="237">
        <v>142945.9</v>
      </c>
      <c r="F95" s="237">
        <v>142945.9</v>
      </c>
      <c r="G95" s="236">
        <f t="shared" si="28"/>
        <v>207784.1</v>
      </c>
      <c r="H95" s="131" t="s">
        <v>617</v>
      </c>
    </row>
    <row r="96" spans="1:8" x14ac:dyDescent="0.25">
      <c r="A96" s="41" t="s">
        <v>312</v>
      </c>
      <c r="B96" s="236">
        <v>0</v>
      </c>
      <c r="C96" s="236">
        <v>0</v>
      </c>
      <c r="D96" s="236">
        <f t="shared" si="27"/>
        <v>0</v>
      </c>
      <c r="E96" s="236">
        <v>0</v>
      </c>
      <c r="F96" s="236">
        <v>0</v>
      </c>
      <c r="G96" s="236">
        <f t="shared" si="28"/>
        <v>0</v>
      </c>
      <c r="H96" s="131" t="s">
        <v>618</v>
      </c>
    </row>
    <row r="97" spans="1:8" x14ac:dyDescent="0.25">
      <c r="A97" s="41" t="s">
        <v>313</v>
      </c>
      <c r="B97" s="237">
        <v>1277901.4099999999</v>
      </c>
      <c r="C97" s="237">
        <v>0</v>
      </c>
      <c r="D97" s="236">
        <f t="shared" si="27"/>
        <v>1277901.4099999999</v>
      </c>
      <c r="E97" s="237">
        <v>80403.47</v>
      </c>
      <c r="F97" s="237">
        <v>80403.47</v>
      </c>
      <c r="G97" s="236">
        <f t="shared" si="28"/>
        <v>1197497.94</v>
      </c>
      <c r="H97" s="131" t="s">
        <v>619</v>
      </c>
    </row>
    <row r="98" spans="1:8" x14ac:dyDescent="0.25">
      <c r="A98" s="43" t="s">
        <v>314</v>
      </c>
      <c r="B98" s="237">
        <v>5261406.5599999996</v>
      </c>
      <c r="C98" s="237">
        <v>0</v>
      </c>
      <c r="D98" s="236">
        <f t="shared" si="27"/>
        <v>5261406.5599999996</v>
      </c>
      <c r="E98" s="237">
        <v>2017794.68</v>
      </c>
      <c r="F98" s="237">
        <v>2017794.68</v>
      </c>
      <c r="G98" s="236">
        <f t="shared" si="28"/>
        <v>3243611.88</v>
      </c>
      <c r="H98" s="131" t="s">
        <v>620</v>
      </c>
    </row>
    <row r="99" spans="1:8" x14ac:dyDescent="0.25">
      <c r="A99" s="41" t="s">
        <v>315</v>
      </c>
      <c r="B99" s="237">
        <v>7960169.4800000004</v>
      </c>
      <c r="C99" s="237">
        <v>200000</v>
      </c>
      <c r="D99" s="236">
        <f t="shared" si="27"/>
        <v>8160169.4800000004</v>
      </c>
      <c r="E99" s="237">
        <v>4534237.42</v>
      </c>
      <c r="F99" s="237">
        <v>4534237.42</v>
      </c>
      <c r="G99" s="236">
        <f t="shared" si="28"/>
        <v>3625932.0600000005</v>
      </c>
      <c r="H99" s="131" t="s">
        <v>621</v>
      </c>
    </row>
    <row r="100" spans="1:8" x14ac:dyDescent="0.25">
      <c r="A100" s="41" t="s">
        <v>316</v>
      </c>
      <c r="B100" s="237">
        <v>607018</v>
      </c>
      <c r="C100" s="237">
        <v>0</v>
      </c>
      <c r="D100" s="236">
        <f t="shared" si="27"/>
        <v>607018</v>
      </c>
      <c r="E100" s="237">
        <v>147500</v>
      </c>
      <c r="F100" s="237">
        <v>147500</v>
      </c>
      <c r="G100" s="236">
        <f t="shared" si="28"/>
        <v>459518</v>
      </c>
      <c r="H100" s="131" t="s">
        <v>622</v>
      </c>
    </row>
    <row r="101" spans="1:8" x14ac:dyDescent="0.25">
      <c r="A101" s="41" t="s">
        <v>317</v>
      </c>
      <c r="B101" s="236">
        <v>0</v>
      </c>
      <c r="C101" s="236">
        <v>0</v>
      </c>
      <c r="D101" s="236">
        <f t="shared" si="27"/>
        <v>0</v>
      </c>
      <c r="E101" s="236">
        <v>0</v>
      </c>
      <c r="F101" s="236">
        <v>0</v>
      </c>
      <c r="G101" s="236">
        <f t="shared" si="28"/>
        <v>0</v>
      </c>
      <c r="H101" s="131" t="s">
        <v>623</v>
      </c>
    </row>
    <row r="102" spans="1:8" x14ac:dyDescent="0.25">
      <c r="A102" s="41" t="s">
        <v>318</v>
      </c>
      <c r="B102" s="237">
        <v>3000</v>
      </c>
      <c r="C102" s="237">
        <v>0</v>
      </c>
      <c r="D102" s="236">
        <f t="shared" si="27"/>
        <v>3000</v>
      </c>
      <c r="E102" s="237">
        <v>0</v>
      </c>
      <c r="F102" s="237">
        <v>0</v>
      </c>
      <c r="G102" s="236">
        <f t="shared" si="28"/>
        <v>3000</v>
      </c>
      <c r="H102" s="131" t="s">
        <v>624</v>
      </c>
    </row>
    <row r="103" spans="1:8" x14ac:dyDescent="0.25">
      <c r="A103" s="40" t="s">
        <v>319</v>
      </c>
      <c r="B103" s="236">
        <f>SUM(B104:B112)</f>
        <v>15370649.919999998</v>
      </c>
      <c r="C103" s="236">
        <f t="shared" ref="C103:G103" si="29">SUM(C104:C112)</f>
        <v>-200000</v>
      </c>
      <c r="D103" s="236">
        <f t="shared" si="29"/>
        <v>15170649.919999998</v>
      </c>
      <c r="E103" s="236">
        <f t="shared" si="29"/>
        <v>8013271.8200000003</v>
      </c>
      <c r="F103" s="236">
        <f t="shared" si="29"/>
        <v>8013271.8200000003</v>
      </c>
      <c r="G103" s="236">
        <f t="shared" si="29"/>
        <v>7157378.0999999996</v>
      </c>
    </row>
    <row r="104" spans="1:8" x14ac:dyDescent="0.25">
      <c r="A104" s="41" t="s">
        <v>320</v>
      </c>
      <c r="B104" s="237">
        <v>5769900.0499999998</v>
      </c>
      <c r="C104" s="237">
        <v>0</v>
      </c>
      <c r="D104" s="236">
        <f t="shared" ref="D104:D112" si="30">B104+C104</f>
        <v>5769900.0499999998</v>
      </c>
      <c r="E104" s="237">
        <v>4318800</v>
      </c>
      <c r="F104" s="237">
        <v>4318800</v>
      </c>
      <c r="G104" s="236">
        <f t="shared" ref="G104:G112" si="31">D104-E104</f>
        <v>1451100.0499999998</v>
      </c>
      <c r="H104" s="131" t="s">
        <v>625</v>
      </c>
    </row>
    <row r="105" spans="1:8" x14ac:dyDescent="0.25">
      <c r="A105" s="41" t="s">
        <v>321</v>
      </c>
      <c r="B105" s="237">
        <v>139890.13</v>
      </c>
      <c r="C105" s="237">
        <v>0</v>
      </c>
      <c r="D105" s="236">
        <f t="shared" si="30"/>
        <v>139890.13</v>
      </c>
      <c r="E105" s="237">
        <v>0</v>
      </c>
      <c r="F105" s="237">
        <v>0</v>
      </c>
      <c r="G105" s="236">
        <f t="shared" si="31"/>
        <v>139890.13</v>
      </c>
      <c r="H105" s="131" t="s">
        <v>626</v>
      </c>
    </row>
    <row r="106" spans="1:8" x14ac:dyDescent="0.25">
      <c r="A106" s="41" t="s">
        <v>322</v>
      </c>
      <c r="B106" s="237">
        <v>1159935.47</v>
      </c>
      <c r="C106" s="237">
        <v>-200000</v>
      </c>
      <c r="D106" s="236">
        <f t="shared" si="30"/>
        <v>959935.47</v>
      </c>
      <c r="E106" s="237">
        <v>0</v>
      </c>
      <c r="F106" s="237">
        <v>0</v>
      </c>
      <c r="G106" s="236">
        <f t="shared" si="31"/>
        <v>959935.47</v>
      </c>
      <c r="H106" s="131" t="s">
        <v>627</v>
      </c>
    </row>
    <row r="107" spans="1:8" x14ac:dyDescent="0.25">
      <c r="A107" s="41" t="s">
        <v>323</v>
      </c>
      <c r="B107" s="237">
        <v>10000</v>
      </c>
      <c r="C107" s="237">
        <v>0</v>
      </c>
      <c r="D107" s="236">
        <f t="shared" si="30"/>
        <v>10000</v>
      </c>
      <c r="E107" s="237">
        <v>0</v>
      </c>
      <c r="F107" s="237">
        <v>0</v>
      </c>
      <c r="G107" s="236">
        <f t="shared" si="31"/>
        <v>10000</v>
      </c>
      <c r="H107" s="131" t="s">
        <v>628</v>
      </c>
    </row>
    <row r="108" spans="1:8" x14ac:dyDescent="0.25">
      <c r="A108" s="41" t="s">
        <v>324</v>
      </c>
      <c r="B108" s="237">
        <v>2664009.7000000002</v>
      </c>
      <c r="C108" s="237">
        <v>0</v>
      </c>
      <c r="D108" s="236">
        <f t="shared" si="30"/>
        <v>2664009.7000000002</v>
      </c>
      <c r="E108" s="237">
        <v>1030644.81</v>
      </c>
      <c r="F108" s="237">
        <v>1030644.81</v>
      </c>
      <c r="G108" s="236">
        <f t="shared" si="31"/>
        <v>1633364.8900000001</v>
      </c>
      <c r="H108" s="131" t="s">
        <v>629</v>
      </c>
    </row>
    <row r="109" spans="1:8" x14ac:dyDescent="0.25">
      <c r="A109" s="41" t="s">
        <v>325</v>
      </c>
      <c r="B109" s="237">
        <v>72</v>
      </c>
      <c r="C109" s="237">
        <v>0</v>
      </c>
      <c r="D109" s="236">
        <f t="shared" si="30"/>
        <v>72</v>
      </c>
      <c r="E109" s="237">
        <v>0</v>
      </c>
      <c r="F109" s="237">
        <v>0</v>
      </c>
      <c r="G109" s="236">
        <f t="shared" si="31"/>
        <v>72</v>
      </c>
      <c r="H109" s="131" t="s">
        <v>630</v>
      </c>
    </row>
    <row r="110" spans="1:8" x14ac:dyDescent="0.25">
      <c r="A110" s="41" t="s">
        <v>326</v>
      </c>
      <c r="B110" s="237">
        <v>40000</v>
      </c>
      <c r="C110" s="237">
        <v>0</v>
      </c>
      <c r="D110" s="236">
        <f t="shared" si="30"/>
        <v>40000</v>
      </c>
      <c r="E110" s="237">
        <v>0</v>
      </c>
      <c r="F110" s="237">
        <v>0</v>
      </c>
      <c r="G110" s="236">
        <f t="shared" si="31"/>
        <v>40000</v>
      </c>
      <c r="H110" s="131" t="s">
        <v>631</v>
      </c>
    </row>
    <row r="111" spans="1:8" x14ac:dyDescent="0.25">
      <c r="A111" s="41" t="s">
        <v>327</v>
      </c>
      <c r="B111" s="237">
        <v>1378995.21</v>
      </c>
      <c r="C111" s="237">
        <v>0</v>
      </c>
      <c r="D111" s="236">
        <f t="shared" si="30"/>
        <v>1378995.21</v>
      </c>
      <c r="E111" s="237">
        <v>132500.01</v>
      </c>
      <c r="F111" s="237">
        <v>132500.01</v>
      </c>
      <c r="G111" s="236">
        <f t="shared" si="31"/>
        <v>1246495.2</v>
      </c>
      <c r="H111" s="131" t="s">
        <v>632</v>
      </c>
    </row>
    <row r="112" spans="1:8" x14ac:dyDescent="0.25">
      <c r="A112" s="41" t="s">
        <v>328</v>
      </c>
      <c r="B112" s="237">
        <v>4207847.3600000003</v>
      </c>
      <c r="C112" s="237">
        <v>0</v>
      </c>
      <c r="D112" s="236">
        <f t="shared" si="30"/>
        <v>4207847.3600000003</v>
      </c>
      <c r="E112" s="237">
        <v>2531327</v>
      </c>
      <c r="F112" s="237">
        <v>2531327</v>
      </c>
      <c r="G112" s="236">
        <f t="shared" si="31"/>
        <v>1676520.3600000003</v>
      </c>
      <c r="H112" s="131" t="s">
        <v>633</v>
      </c>
    </row>
    <row r="113" spans="1:8" x14ac:dyDescent="0.25">
      <c r="A113" s="40" t="s">
        <v>329</v>
      </c>
      <c r="B113" s="236">
        <f>SUM(B114:B122)</f>
        <v>7952747.7800000003</v>
      </c>
      <c r="C113" s="236">
        <f t="shared" ref="C113:G113" si="32">SUM(C114:C122)</f>
        <v>209001.14</v>
      </c>
      <c r="D113" s="236">
        <f t="shared" si="32"/>
        <v>8161748.9199999999</v>
      </c>
      <c r="E113" s="236">
        <f t="shared" si="32"/>
        <v>4083977.41</v>
      </c>
      <c r="F113" s="236">
        <f t="shared" si="32"/>
        <v>4082891.31</v>
      </c>
      <c r="G113" s="236">
        <f t="shared" si="32"/>
        <v>4077771.51</v>
      </c>
    </row>
    <row r="114" spans="1:8" x14ac:dyDescent="0.25">
      <c r="A114" s="41" t="s">
        <v>330</v>
      </c>
      <c r="B114" s="236">
        <v>0</v>
      </c>
      <c r="C114" s="236">
        <v>0</v>
      </c>
      <c r="D114" s="236">
        <f t="shared" ref="D114:D122" si="33">B114+C114</f>
        <v>0</v>
      </c>
      <c r="E114" s="236">
        <v>0</v>
      </c>
      <c r="F114" s="236">
        <v>0</v>
      </c>
      <c r="G114" s="236">
        <f t="shared" ref="G114:G122" si="34">D114-E114</f>
        <v>0</v>
      </c>
      <c r="H114" s="131" t="s">
        <v>634</v>
      </c>
    </row>
    <row r="115" spans="1:8" x14ac:dyDescent="0.25">
      <c r="A115" s="41" t="s">
        <v>331</v>
      </c>
      <c r="B115" s="236">
        <v>0</v>
      </c>
      <c r="C115" s="236">
        <v>0</v>
      </c>
      <c r="D115" s="236">
        <f t="shared" si="33"/>
        <v>0</v>
      </c>
      <c r="E115" s="236">
        <v>0</v>
      </c>
      <c r="F115" s="236">
        <v>0</v>
      </c>
      <c r="G115" s="236">
        <f t="shared" si="34"/>
        <v>0</v>
      </c>
      <c r="H115" s="131" t="s">
        <v>635</v>
      </c>
    </row>
    <row r="116" spans="1:8" x14ac:dyDescent="0.25">
      <c r="A116" s="41" t="s">
        <v>332</v>
      </c>
      <c r="B116" s="236">
        <v>0</v>
      </c>
      <c r="C116" s="236">
        <v>0</v>
      </c>
      <c r="D116" s="236">
        <f t="shared" si="33"/>
        <v>0</v>
      </c>
      <c r="E116" s="236">
        <v>0</v>
      </c>
      <c r="F116" s="236">
        <v>0</v>
      </c>
      <c r="G116" s="236">
        <f t="shared" si="34"/>
        <v>0</v>
      </c>
      <c r="H116" s="131" t="s">
        <v>636</v>
      </c>
    </row>
    <row r="117" spans="1:8" x14ac:dyDescent="0.25">
      <c r="A117" s="41" t="s">
        <v>333</v>
      </c>
      <c r="B117" s="237">
        <v>5376045.7800000003</v>
      </c>
      <c r="C117" s="237">
        <v>209001.14</v>
      </c>
      <c r="D117" s="236">
        <f t="shared" si="33"/>
        <v>5585046.9199999999</v>
      </c>
      <c r="E117" s="237">
        <v>2558154.15</v>
      </c>
      <c r="F117" s="237">
        <v>2558027.87</v>
      </c>
      <c r="G117" s="236">
        <f t="shared" si="34"/>
        <v>3026892.77</v>
      </c>
      <c r="H117" s="131" t="s">
        <v>637</v>
      </c>
    </row>
    <row r="118" spans="1:8" x14ac:dyDescent="0.25">
      <c r="A118" s="41" t="s">
        <v>334</v>
      </c>
      <c r="B118" s="237">
        <v>2576702</v>
      </c>
      <c r="C118" s="237">
        <v>0</v>
      </c>
      <c r="D118" s="236">
        <f t="shared" si="33"/>
        <v>2576702</v>
      </c>
      <c r="E118" s="237">
        <v>1525823.26</v>
      </c>
      <c r="F118" s="237">
        <v>1524863.44</v>
      </c>
      <c r="G118" s="236">
        <f t="shared" si="34"/>
        <v>1050878.74</v>
      </c>
      <c r="H118" s="131" t="s">
        <v>638</v>
      </c>
    </row>
    <row r="119" spans="1:8" x14ac:dyDescent="0.25">
      <c r="A119" s="41" t="s">
        <v>335</v>
      </c>
      <c r="B119" s="236">
        <v>0</v>
      </c>
      <c r="C119" s="236">
        <v>0</v>
      </c>
      <c r="D119" s="236">
        <f t="shared" si="33"/>
        <v>0</v>
      </c>
      <c r="E119" s="236">
        <v>0</v>
      </c>
      <c r="F119" s="236">
        <v>0</v>
      </c>
      <c r="G119" s="236">
        <f t="shared" si="34"/>
        <v>0</v>
      </c>
      <c r="H119" s="131" t="s">
        <v>639</v>
      </c>
    </row>
    <row r="120" spans="1:8" x14ac:dyDescent="0.25">
      <c r="A120" s="41" t="s">
        <v>336</v>
      </c>
      <c r="B120" s="236">
        <v>0</v>
      </c>
      <c r="C120" s="236">
        <v>0</v>
      </c>
      <c r="D120" s="236">
        <f t="shared" si="33"/>
        <v>0</v>
      </c>
      <c r="E120" s="236">
        <v>0</v>
      </c>
      <c r="F120" s="236">
        <v>0</v>
      </c>
      <c r="G120" s="236">
        <f t="shared" si="34"/>
        <v>0</v>
      </c>
      <c r="H120" s="132" t="s">
        <v>640</v>
      </c>
    </row>
    <row r="121" spans="1:8" x14ac:dyDescent="0.25">
      <c r="A121" s="41" t="s">
        <v>337</v>
      </c>
      <c r="B121" s="236">
        <v>0</v>
      </c>
      <c r="C121" s="236">
        <v>0</v>
      </c>
      <c r="D121" s="236">
        <f t="shared" si="33"/>
        <v>0</v>
      </c>
      <c r="E121" s="236">
        <v>0</v>
      </c>
      <c r="F121" s="236">
        <v>0</v>
      </c>
      <c r="G121" s="236">
        <f t="shared" si="34"/>
        <v>0</v>
      </c>
      <c r="H121" s="132" t="s">
        <v>641</v>
      </c>
    </row>
    <row r="122" spans="1:8" x14ac:dyDescent="0.25">
      <c r="A122" s="41" t="s">
        <v>338</v>
      </c>
      <c r="B122" s="236">
        <v>0</v>
      </c>
      <c r="C122" s="236">
        <v>0</v>
      </c>
      <c r="D122" s="236">
        <f t="shared" si="33"/>
        <v>0</v>
      </c>
      <c r="E122" s="236">
        <v>0</v>
      </c>
      <c r="F122" s="236">
        <v>0</v>
      </c>
      <c r="G122" s="236">
        <f t="shared" si="34"/>
        <v>0</v>
      </c>
      <c r="H122" s="131" t="s">
        <v>642</v>
      </c>
    </row>
    <row r="123" spans="1:8" x14ac:dyDescent="0.25">
      <c r="A123" s="40" t="s">
        <v>339</v>
      </c>
      <c r="B123" s="236">
        <f>SUM(B124:B132)</f>
        <v>102465.37</v>
      </c>
      <c r="C123" s="236">
        <f t="shared" ref="C123:G123" si="35">SUM(C124:C132)</f>
        <v>0</v>
      </c>
      <c r="D123" s="236">
        <f t="shared" si="35"/>
        <v>102465.37</v>
      </c>
      <c r="E123" s="236">
        <f t="shared" si="35"/>
        <v>0</v>
      </c>
      <c r="F123" s="236">
        <f t="shared" si="35"/>
        <v>0</v>
      </c>
      <c r="G123" s="236">
        <f t="shared" si="35"/>
        <v>102465.37</v>
      </c>
    </row>
    <row r="124" spans="1:8" x14ac:dyDescent="0.25">
      <c r="A124" s="41" t="s">
        <v>340</v>
      </c>
      <c r="B124" s="237">
        <v>62106</v>
      </c>
      <c r="C124" s="237">
        <v>0</v>
      </c>
      <c r="D124" s="236">
        <f t="shared" ref="D124:D132" si="36">B124+C124</f>
        <v>62106</v>
      </c>
      <c r="E124" s="237">
        <v>0</v>
      </c>
      <c r="F124" s="237">
        <v>0</v>
      </c>
      <c r="G124" s="236">
        <f t="shared" ref="G124:G132" si="37">D124-E124</f>
        <v>62106</v>
      </c>
      <c r="H124" s="131" t="s">
        <v>643</v>
      </c>
    </row>
    <row r="125" spans="1:8" x14ac:dyDescent="0.25">
      <c r="A125" s="41" t="s">
        <v>341</v>
      </c>
      <c r="B125" s="236">
        <v>0</v>
      </c>
      <c r="C125" s="236">
        <v>0</v>
      </c>
      <c r="D125" s="236">
        <f t="shared" si="36"/>
        <v>0</v>
      </c>
      <c r="E125" s="236">
        <v>0</v>
      </c>
      <c r="F125" s="236">
        <v>0</v>
      </c>
      <c r="G125" s="236">
        <f t="shared" si="37"/>
        <v>0</v>
      </c>
      <c r="H125" s="131" t="s">
        <v>644</v>
      </c>
    </row>
    <row r="126" spans="1:8" x14ac:dyDescent="0.25">
      <c r="A126" s="41" t="s">
        <v>342</v>
      </c>
      <c r="B126" s="236">
        <v>0</v>
      </c>
      <c r="C126" s="236">
        <v>0</v>
      </c>
      <c r="D126" s="236">
        <f t="shared" si="36"/>
        <v>0</v>
      </c>
      <c r="E126" s="236">
        <v>0</v>
      </c>
      <c r="F126" s="236">
        <v>0</v>
      </c>
      <c r="G126" s="236">
        <f t="shared" si="37"/>
        <v>0</v>
      </c>
      <c r="H126" s="131" t="s">
        <v>645</v>
      </c>
    </row>
    <row r="127" spans="1:8" x14ac:dyDescent="0.25">
      <c r="A127" s="41" t="s">
        <v>343</v>
      </c>
      <c r="B127" s="236">
        <v>0</v>
      </c>
      <c r="C127" s="236">
        <v>0</v>
      </c>
      <c r="D127" s="236">
        <f t="shared" si="36"/>
        <v>0</v>
      </c>
      <c r="E127" s="236">
        <v>0</v>
      </c>
      <c r="F127" s="236">
        <v>0</v>
      </c>
      <c r="G127" s="236">
        <f t="shared" si="37"/>
        <v>0</v>
      </c>
      <c r="H127" s="131" t="s">
        <v>646</v>
      </c>
    </row>
    <row r="128" spans="1:8" x14ac:dyDescent="0.25">
      <c r="A128" s="41" t="s">
        <v>344</v>
      </c>
      <c r="B128" s="236">
        <v>0</v>
      </c>
      <c r="C128" s="236">
        <v>0</v>
      </c>
      <c r="D128" s="236">
        <f t="shared" si="36"/>
        <v>0</v>
      </c>
      <c r="E128" s="236">
        <v>0</v>
      </c>
      <c r="F128" s="236">
        <v>0</v>
      </c>
      <c r="G128" s="236">
        <f t="shared" si="37"/>
        <v>0</v>
      </c>
      <c r="H128" s="131" t="s">
        <v>647</v>
      </c>
    </row>
    <row r="129" spans="1:8" x14ac:dyDescent="0.25">
      <c r="A129" s="41" t="s">
        <v>345</v>
      </c>
      <c r="B129" s="237">
        <v>38000</v>
      </c>
      <c r="C129" s="237">
        <v>0</v>
      </c>
      <c r="D129" s="236">
        <f t="shared" si="36"/>
        <v>38000</v>
      </c>
      <c r="E129" s="237">
        <v>0</v>
      </c>
      <c r="F129" s="237">
        <v>0</v>
      </c>
      <c r="G129" s="236">
        <f t="shared" si="37"/>
        <v>38000</v>
      </c>
      <c r="H129" s="131" t="s">
        <v>648</v>
      </c>
    </row>
    <row r="130" spans="1:8" x14ac:dyDescent="0.25">
      <c r="A130" s="41" t="s">
        <v>346</v>
      </c>
      <c r="B130" s="236">
        <v>0</v>
      </c>
      <c r="C130" s="236">
        <v>0</v>
      </c>
      <c r="D130" s="236">
        <f t="shared" si="36"/>
        <v>0</v>
      </c>
      <c r="E130" s="236">
        <v>0</v>
      </c>
      <c r="F130" s="236">
        <v>0</v>
      </c>
      <c r="G130" s="236">
        <f t="shared" si="37"/>
        <v>0</v>
      </c>
      <c r="H130" s="131" t="s">
        <v>649</v>
      </c>
    </row>
    <row r="131" spans="1:8" x14ac:dyDescent="0.25">
      <c r="A131" s="41" t="s">
        <v>347</v>
      </c>
      <c r="B131" s="236">
        <v>0</v>
      </c>
      <c r="C131" s="236">
        <v>0</v>
      </c>
      <c r="D131" s="236">
        <f t="shared" si="36"/>
        <v>0</v>
      </c>
      <c r="E131" s="236">
        <v>0</v>
      </c>
      <c r="F131" s="236">
        <v>0</v>
      </c>
      <c r="G131" s="236">
        <f t="shared" si="37"/>
        <v>0</v>
      </c>
      <c r="H131" s="131" t="s">
        <v>650</v>
      </c>
    </row>
    <row r="132" spans="1:8" x14ac:dyDescent="0.25">
      <c r="A132" s="41" t="s">
        <v>348</v>
      </c>
      <c r="B132" s="237">
        <v>2359.37</v>
      </c>
      <c r="C132" s="237">
        <v>0</v>
      </c>
      <c r="D132" s="236">
        <f t="shared" si="36"/>
        <v>2359.37</v>
      </c>
      <c r="E132" s="237">
        <v>0</v>
      </c>
      <c r="F132" s="237">
        <v>0</v>
      </c>
      <c r="G132" s="236">
        <f t="shared" si="37"/>
        <v>2359.37</v>
      </c>
      <c r="H132" s="131" t="s">
        <v>651</v>
      </c>
    </row>
    <row r="133" spans="1:8" x14ac:dyDescent="0.25">
      <c r="A133" s="40" t="s">
        <v>349</v>
      </c>
      <c r="B133" s="236">
        <f>SUM(B134:B136)</f>
        <v>19420000</v>
      </c>
      <c r="C133" s="236">
        <f t="shared" ref="C133:G133" si="38">SUM(C134:C136)</f>
        <v>17192948.440000001</v>
      </c>
      <c r="D133" s="236">
        <f t="shared" si="38"/>
        <v>36612948.439999998</v>
      </c>
      <c r="E133" s="236">
        <f t="shared" si="38"/>
        <v>15380716.15</v>
      </c>
      <c r="F133" s="236">
        <f t="shared" si="38"/>
        <v>15380716.15</v>
      </c>
      <c r="G133" s="236">
        <f t="shared" si="38"/>
        <v>21232232.289999999</v>
      </c>
    </row>
    <row r="134" spans="1:8" x14ac:dyDescent="0.25">
      <c r="A134" s="41" t="s">
        <v>350</v>
      </c>
      <c r="B134" s="237">
        <v>19420000</v>
      </c>
      <c r="C134" s="237">
        <v>17192948.440000001</v>
      </c>
      <c r="D134" s="236">
        <f t="shared" ref="D134:D157" si="39">B134+C134</f>
        <v>36612948.439999998</v>
      </c>
      <c r="E134" s="237">
        <v>15380716.15</v>
      </c>
      <c r="F134" s="237">
        <v>15380716.15</v>
      </c>
      <c r="G134" s="236">
        <f t="shared" ref="G134:G136" si="40">D134-E134</f>
        <v>21232232.289999999</v>
      </c>
      <c r="H134" s="131" t="s">
        <v>652</v>
      </c>
    </row>
    <row r="135" spans="1:8" x14ac:dyDescent="0.25">
      <c r="A135" s="41" t="s">
        <v>351</v>
      </c>
      <c r="B135" s="236">
        <v>0</v>
      </c>
      <c r="C135" s="236">
        <v>0</v>
      </c>
      <c r="D135" s="236">
        <f t="shared" si="39"/>
        <v>0</v>
      </c>
      <c r="E135" s="236">
        <v>0</v>
      </c>
      <c r="F135" s="236">
        <v>0</v>
      </c>
      <c r="G135" s="236">
        <f t="shared" si="40"/>
        <v>0</v>
      </c>
      <c r="H135" s="131" t="s">
        <v>653</v>
      </c>
    </row>
    <row r="136" spans="1:8" x14ac:dyDescent="0.25">
      <c r="A136" s="41" t="s">
        <v>352</v>
      </c>
      <c r="B136" s="236">
        <v>0</v>
      </c>
      <c r="C136" s="236">
        <v>0</v>
      </c>
      <c r="D136" s="236">
        <f t="shared" si="39"/>
        <v>0</v>
      </c>
      <c r="E136" s="236">
        <v>0</v>
      </c>
      <c r="F136" s="236">
        <v>0</v>
      </c>
      <c r="G136" s="236">
        <f t="shared" si="40"/>
        <v>0</v>
      </c>
      <c r="H136" s="131" t="s">
        <v>654</v>
      </c>
    </row>
    <row r="137" spans="1:8" x14ac:dyDescent="0.25">
      <c r="A137" s="40" t="s">
        <v>353</v>
      </c>
      <c r="B137" s="236">
        <f>SUM(B138:B142,B144:B145)</f>
        <v>0</v>
      </c>
      <c r="C137" s="236">
        <f t="shared" ref="C137:G137" si="41">SUM(C138:C142,C144:C145)</f>
        <v>0</v>
      </c>
      <c r="D137" s="236">
        <f t="shared" si="41"/>
        <v>0</v>
      </c>
      <c r="E137" s="236">
        <f t="shared" si="41"/>
        <v>0</v>
      </c>
      <c r="F137" s="236">
        <f t="shared" si="41"/>
        <v>0</v>
      </c>
      <c r="G137" s="236">
        <f t="shared" si="41"/>
        <v>0</v>
      </c>
    </row>
    <row r="138" spans="1:8" x14ac:dyDescent="0.25">
      <c r="A138" s="41" t="s">
        <v>354</v>
      </c>
      <c r="B138" s="236">
        <v>0</v>
      </c>
      <c r="C138" s="236">
        <v>0</v>
      </c>
      <c r="D138" s="236">
        <f t="shared" si="39"/>
        <v>0</v>
      </c>
      <c r="E138" s="236">
        <v>0</v>
      </c>
      <c r="F138" s="236">
        <v>0</v>
      </c>
      <c r="G138" s="236">
        <f t="shared" ref="G138:G145" si="42">D138-E138</f>
        <v>0</v>
      </c>
      <c r="H138" s="131" t="s">
        <v>655</v>
      </c>
    </row>
    <row r="139" spans="1:8" x14ac:dyDescent="0.25">
      <c r="A139" s="41" t="s">
        <v>355</v>
      </c>
      <c r="B139" s="236">
        <v>0</v>
      </c>
      <c r="C139" s="236">
        <v>0</v>
      </c>
      <c r="D139" s="236">
        <f t="shared" si="39"/>
        <v>0</v>
      </c>
      <c r="E139" s="236">
        <v>0</v>
      </c>
      <c r="F139" s="236">
        <v>0</v>
      </c>
      <c r="G139" s="236">
        <f t="shared" si="42"/>
        <v>0</v>
      </c>
      <c r="H139" s="131" t="s">
        <v>656</v>
      </c>
    </row>
    <row r="140" spans="1:8" x14ac:dyDescent="0.25">
      <c r="A140" s="41" t="s">
        <v>356</v>
      </c>
      <c r="B140" s="236">
        <v>0</v>
      </c>
      <c r="C140" s="236">
        <v>0</v>
      </c>
      <c r="D140" s="236">
        <f t="shared" si="39"/>
        <v>0</v>
      </c>
      <c r="E140" s="236">
        <v>0</v>
      </c>
      <c r="F140" s="236">
        <v>0</v>
      </c>
      <c r="G140" s="236">
        <f t="shared" si="42"/>
        <v>0</v>
      </c>
      <c r="H140" s="131" t="s">
        <v>657</v>
      </c>
    </row>
    <row r="141" spans="1:8" x14ac:dyDescent="0.25">
      <c r="A141" s="41" t="s">
        <v>357</v>
      </c>
      <c r="B141" s="236">
        <v>0</v>
      </c>
      <c r="C141" s="236">
        <v>0</v>
      </c>
      <c r="D141" s="236">
        <f t="shared" si="39"/>
        <v>0</v>
      </c>
      <c r="E141" s="236">
        <v>0</v>
      </c>
      <c r="F141" s="236">
        <v>0</v>
      </c>
      <c r="G141" s="236">
        <f t="shared" si="42"/>
        <v>0</v>
      </c>
      <c r="H141" s="131" t="s">
        <v>658</v>
      </c>
    </row>
    <row r="142" spans="1:8" x14ac:dyDescent="0.25">
      <c r="A142" s="41" t="s">
        <v>358</v>
      </c>
      <c r="B142" s="236">
        <v>0</v>
      </c>
      <c r="C142" s="236">
        <v>0</v>
      </c>
      <c r="D142" s="236">
        <f t="shared" si="39"/>
        <v>0</v>
      </c>
      <c r="E142" s="236">
        <v>0</v>
      </c>
      <c r="F142" s="236">
        <v>0</v>
      </c>
      <c r="G142" s="236">
        <f t="shared" si="42"/>
        <v>0</v>
      </c>
      <c r="H142" s="131" t="s">
        <v>659</v>
      </c>
    </row>
    <row r="143" spans="1:8" x14ac:dyDescent="0.25">
      <c r="A143" s="41" t="s">
        <v>359</v>
      </c>
      <c r="B143" s="236">
        <v>0</v>
      </c>
      <c r="C143" s="236">
        <v>0</v>
      </c>
      <c r="D143" s="236">
        <f t="shared" si="39"/>
        <v>0</v>
      </c>
      <c r="E143" s="236">
        <v>0</v>
      </c>
      <c r="F143" s="236">
        <v>0</v>
      </c>
      <c r="G143" s="236">
        <f t="shared" si="42"/>
        <v>0</v>
      </c>
      <c r="H143" s="131"/>
    </row>
    <row r="144" spans="1:8" x14ac:dyDescent="0.25">
      <c r="A144" s="41" t="s">
        <v>360</v>
      </c>
      <c r="B144" s="236">
        <v>0</v>
      </c>
      <c r="C144" s="236">
        <v>0</v>
      </c>
      <c r="D144" s="236">
        <f t="shared" si="39"/>
        <v>0</v>
      </c>
      <c r="E144" s="236">
        <v>0</v>
      </c>
      <c r="F144" s="236">
        <v>0</v>
      </c>
      <c r="G144" s="236">
        <f t="shared" si="42"/>
        <v>0</v>
      </c>
      <c r="H144" s="131" t="s">
        <v>660</v>
      </c>
    </row>
    <row r="145" spans="1:8" x14ac:dyDescent="0.25">
      <c r="A145" s="41" t="s">
        <v>361</v>
      </c>
      <c r="B145" s="236">
        <v>0</v>
      </c>
      <c r="C145" s="236">
        <v>0</v>
      </c>
      <c r="D145" s="236">
        <f t="shared" si="39"/>
        <v>0</v>
      </c>
      <c r="E145" s="236">
        <v>0</v>
      </c>
      <c r="F145" s="236">
        <v>0</v>
      </c>
      <c r="G145" s="236">
        <f t="shared" si="42"/>
        <v>0</v>
      </c>
      <c r="H145" s="131" t="s">
        <v>661</v>
      </c>
    </row>
    <row r="146" spans="1:8" x14ac:dyDescent="0.25">
      <c r="A146" s="40" t="s">
        <v>362</v>
      </c>
      <c r="B146" s="236">
        <f>SUM(B147:B149)</f>
        <v>0</v>
      </c>
      <c r="C146" s="236">
        <f t="shared" ref="C146:G146" si="43">SUM(C147:C149)</f>
        <v>0</v>
      </c>
      <c r="D146" s="236">
        <f t="shared" si="43"/>
        <v>0</v>
      </c>
      <c r="E146" s="236">
        <f t="shared" si="43"/>
        <v>0</v>
      </c>
      <c r="F146" s="236">
        <f t="shared" si="43"/>
        <v>0</v>
      </c>
      <c r="G146" s="236">
        <f t="shared" si="43"/>
        <v>0</v>
      </c>
    </row>
    <row r="147" spans="1:8" x14ac:dyDescent="0.25">
      <c r="A147" s="41" t="s">
        <v>363</v>
      </c>
      <c r="B147" s="236">
        <v>0</v>
      </c>
      <c r="C147" s="236">
        <v>0</v>
      </c>
      <c r="D147" s="236">
        <f t="shared" si="39"/>
        <v>0</v>
      </c>
      <c r="E147" s="236">
        <v>0</v>
      </c>
      <c r="F147" s="236">
        <v>0</v>
      </c>
      <c r="G147" s="236">
        <f t="shared" ref="G147:G149" si="44">D147-E147</f>
        <v>0</v>
      </c>
      <c r="H147" s="131" t="s">
        <v>662</v>
      </c>
    </row>
    <row r="148" spans="1:8" x14ac:dyDescent="0.25">
      <c r="A148" s="41" t="s">
        <v>364</v>
      </c>
      <c r="B148" s="236">
        <v>0</v>
      </c>
      <c r="C148" s="236">
        <v>0</v>
      </c>
      <c r="D148" s="236">
        <f t="shared" si="39"/>
        <v>0</v>
      </c>
      <c r="E148" s="236">
        <v>0</v>
      </c>
      <c r="F148" s="236">
        <v>0</v>
      </c>
      <c r="G148" s="236">
        <f t="shared" si="44"/>
        <v>0</v>
      </c>
      <c r="H148" s="131" t="s">
        <v>663</v>
      </c>
    </row>
    <row r="149" spans="1:8" x14ac:dyDescent="0.25">
      <c r="A149" s="41" t="s">
        <v>365</v>
      </c>
      <c r="B149" s="236">
        <v>0</v>
      </c>
      <c r="C149" s="236">
        <v>0</v>
      </c>
      <c r="D149" s="236">
        <f t="shared" si="39"/>
        <v>0</v>
      </c>
      <c r="E149" s="236">
        <v>0</v>
      </c>
      <c r="F149" s="236">
        <v>0</v>
      </c>
      <c r="G149" s="236">
        <f t="shared" si="44"/>
        <v>0</v>
      </c>
      <c r="H149" s="131" t="s">
        <v>664</v>
      </c>
    </row>
    <row r="150" spans="1:8" x14ac:dyDescent="0.25">
      <c r="A150" s="40" t="s">
        <v>366</v>
      </c>
      <c r="B150" s="236">
        <f>SUM(B151:B157)</f>
        <v>0</v>
      </c>
      <c r="C150" s="236">
        <f t="shared" ref="C150:G150" si="45">SUM(C151:C157)</f>
        <v>0</v>
      </c>
      <c r="D150" s="236">
        <f t="shared" si="45"/>
        <v>0</v>
      </c>
      <c r="E150" s="236">
        <f t="shared" si="45"/>
        <v>0</v>
      </c>
      <c r="F150" s="236">
        <f t="shared" si="45"/>
        <v>0</v>
      </c>
      <c r="G150" s="236">
        <f t="shared" si="45"/>
        <v>0</v>
      </c>
    </row>
    <row r="151" spans="1:8" x14ac:dyDescent="0.25">
      <c r="A151" s="41" t="s">
        <v>367</v>
      </c>
      <c r="B151" s="236">
        <v>0</v>
      </c>
      <c r="C151" s="236">
        <v>0</v>
      </c>
      <c r="D151" s="236">
        <f t="shared" si="39"/>
        <v>0</v>
      </c>
      <c r="E151" s="236">
        <v>0</v>
      </c>
      <c r="F151" s="236">
        <v>0</v>
      </c>
      <c r="G151" s="236">
        <f t="shared" ref="G151:G157" si="46">D151-E151</f>
        <v>0</v>
      </c>
      <c r="H151" s="131" t="s">
        <v>665</v>
      </c>
    </row>
    <row r="152" spans="1:8" x14ac:dyDescent="0.25">
      <c r="A152" s="41" t="s">
        <v>368</v>
      </c>
      <c r="B152" s="236">
        <v>0</v>
      </c>
      <c r="C152" s="236">
        <v>0</v>
      </c>
      <c r="D152" s="236">
        <f t="shared" si="39"/>
        <v>0</v>
      </c>
      <c r="E152" s="236">
        <v>0</v>
      </c>
      <c r="F152" s="236">
        <v>0</v>
      </c>
      <c r="G152" s="236">
        <f t="shared" si="46"/>
        <v>0</v>
      </c>
      <c r="H152" s="131" t="s">
        <v>666</v>
      </c>
    </row>
    <row r="153" spans="1:8" x14ac:dyDescent="0.25">
      <c r="A153" s="41" t="s">
        <v>369</v>
      </c>
      <c r="B153" s="236">
        <v>0</v>
      </c>
      <c r="C153" s="236">
        <v>0</v>
      </c>
      <c r="D153" s="236">
        <f t="shared" si="39"/>
        <v>0</v>
      </c>
      <c r="E153" s="236">
        <v>0</v>
      </c>
      <c r="F153" s="236">
        <v>0</v>
      </c>
      <c r="G153" s="236">
        <f t="shared" si="46"/>
        <v>0</v>
      </c>
      <c r="H153" s="131" t="s">
        <v>667</v>
      </c>
    </row>
    <row r="154" spans="1:8" x14ac:dyDescent="0.25">
      <c r="A154" s="43" t="s">
        <v>370</v>
      </c>
      <c r="B154" s="236">
        <v>0</v>
      </c>
      <c r="C154" s="236">
        <v>0</v>
      </c>
      <c r="D154" s="236">
        <f t="shared" si="39"/>
        <v>0</v>
      </c>
      <c r="E154" s="236">
        <v>0</v>
      </c>
      <c r="F154" s="236">
        <v>0</v>
      </c>
      <c r="G154" s="236">
        <f t="shared" si="46"/>
        <v>0</v>
      </c>
      <c r="H154" s="131" t="s">
        <v>668</v>
      </c>
    </row>
    <row r="155" spans="1:8" x14ac:dyDescent="0.25">
      <c r="A155" s="41" t="s">
        <v>371</v>
      </c>
      <c r="B155" s="236">
        <v>0</v>
      </c>
      <c r="C155" s="236">
        <v>0</v>
      </c>
      <c r="D155" s="236">
        <f t="shared" si="39"/>
        <v>0</v>
      </c>
      <c r="E155" s="236">
        <v>0</v>
      </c>
      <c r="F155" s="236">
        <v>0</v>
      </c>
      <c r="G155" s="236">
        <f t="shared" si="46"/>
        <v>0</v>
      </c>
      <c r="H155" s="131" t="s">
        <v>669</v>
      </c>
    </row>
    <row r="156" spans="1:8" x14ac:dyDescent="0.25">
      <c r="A156" s="41" t="s">
        <v>372</v>
      </c>
      <c r="B156" s="236">
        <v>0</v>
      </c>
      <c r="C156" s="236">
        <v>0</v>
      </c>
      <c r="D156" s="236">
        <f t="shared" si="39"/>
        <v>0</v>
      </c>
      <c r="E156" s="236">
        <v>0</v>
      </c>
      <c r="F156" s="236">
        <v>0</v>
      </c>
      <c r="G156" s="236">
        <f t="shared" si="46"/>
        <v>0</v>
      </c>
      <c r="H156" s="131" t="s">
        <v>670</v>
      </c>
    </row>
    <row r="157" spans="1:8" x14ac:dyDescent="0.25">
      <c r="A157" s="41" t="s">
        <v>373</v>
      </c>
      <c r="B157" s="236">
        <v>0</v>
      </c>
      <c r="C157" s="236">
        <v>0</v>
      </c>
      <c r="D157" s="236">
        <f t="shared" si="39"/>
        <v>0</v>
      </c>
      <c r="E157" s="236">
        <v>0</v>
      </c>
      <c r="F157" s="236">
        <v>0</v>
      </c>
      <c r="G157" s="236">
        <f t="shared" si="46"/>
        <v>0</v>
      </c>
      <c r="H157" s="131" t="s">
        <v>671</v>
      </c>
    </row>
    <row r="158" spans="1:8" x14ac:dyDescent="0.25">
      <c r="A158" s="44"/>
      <c r="B158" s="238"/>
      <c r="C158" s="238"/>
      <c r="D158" s="238"/>
      <c r="E158" s="238"/>
      <c r="F158" s="238"/>
      <c r="G158" s="238"/>
    </row>
    <row r="159" spans="1:8" x14ac:dyDescent="0.25">
      <c r="A159" s="10" t="s">
        <v>375</v>
      </c>
      <c r="B159" s="235">
        <f>B9+B84</f>
        <v>225242200</v>
      </c>
      <c r="C159" s="235">
        <f t="shared" ref="C159:G159" si="47">C9+C84</f>
        <v>34840259.350000001</v>
      </c>
      <c r="D159" s="235">
        <f t="shared" si="47"/>
        <v>260082459.34999999</v>
      </c>
      <c r="E159" s="235">
        <f t="shared" si="47"/>
        <v>120461558.23999998</v>
      </c>
      <c r="F159" s="235">
        <f t="shared" si="47"/>
        <v>113171136.09999999</v>
      </c>
      <c r="G159" s="235">
        <f t="shared" si="47"/>
        <v>139620901.11000001</v>
      </c>
    </row>
    <row r="160" spans="1:8" x14ac:dyDescent="0.25">
      <c r="A160" s="20"/>
      <c r="B160" s="133"/>
      <c r="C160" s="133"/>
      <c r="D160" s="133"/>
      <c r="E160" s="133"/>
      <c r="F160" s="133"/>
      <c r="G160" s="133"/>
    </row>
    <row r="161" spans="1:1" x14ac:dyDescent="0.25">
      <c r="A161" s="134"/>
    </row>
  </sheetData>
  <protectedRanges>
    <protectedRange sqref="B84:G84 B9:G9" name="Rango1_2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1496062992125984" right="0.31496062992125984" top="0.35433070866141736" bottom="0.74803149606299213" header="0.31496062992125984" footer="0.31496062992125984"/>
  <pageSetup scale="60" orientation="landscape" horizontalDpi="4294967293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9"/>
  <sheetViews>
    <sheetView showGridLines="0" zoomScale="78" zoomScaleNormal="70" workbookViewId="0">
      <selection activeCell="E14" sqref="E14"/>
    </sheetView>
  </sheetViews>
  <sheetFormatPr baseColWidth="10" defaultRowHeight="15" x14ac:dyDescent="0.25"/>
  <cols>
    <col min="1" max="1" width="64.5703125" customWidth="1"/>
    <col min="2" max="2" width="16.5703125" customWidth="1"/>
    <col min="3" max="3" width="16.85546875" customWidth="1"/>
    <col min="4" max="4" width="18.7109375" customWidth="1"/>
    <col min="5" max="5" width="17.7109375" customWidth="1"/>
    <col min="6" max="6" width="16.5703125" customWidth="1"/>
    <col min="7" max="7" width="16.140625" customWidth="1"/>
  </cols>
  <sheetData>
    <row r="1" spans="1:7" ht="53.25" customHeight="1" x14ac:dyDescent="0.25">
      <c r="A1" s="157" t="s">
        <v>376</v>
      </c>
      <c r="B1" s="157"/>
      <c r="C1" s="157"/>
      <c r="D1" s="157"/>
      <c r="E1" s="157"/>
      <c r="F1" s="157"/>
      <c r="G1" s="157"/>
    </row>
    <row r="2" spans="1:7" x14ac:dyDescent="0.25">
      <c r="A2" s="141" t="s">
        <v>538</v>
      </c>
      <c r="B2" s="142"/>
      <c r="C2" s="142"/>
      <c r="D2" s="142"/>
      <c r="E2" s="142"/>
      <c r="F2" s="142"/>
      <c r="G2" s="143"/>
    </row>
    <row r="3" spans="1:7" x14ac:dyDescent="0.25">
      <c r="A3" s="144" t="s">
        <v>292</v>
      </c>
      <c r="B3" s="145"/>
      <c r="C3" s="145"/>
      <c r="D3" s="145"/>
      <c r="E3" s="145"/>
      <c r="F3" s="145"/>
      <c r="G3" s="146"/>
    </row>
    <row r="4" spans="1:7" x14ac:dyDescent="0.25">
      <c r="A4" s="144" t="s">
        <v>377</v>
      </c>
      <c r="B4" s="145"/>
      <c r="C4" s="145"/>
      <c r="D4" s="145"/>
      <c r="E4" s="145"/>
      <c r="F4" s="145"/>
      <c r="G4" s="146"/>
    </row>
    <row r="5" spans="1:7" x14ac:dyDescent="0.25">
      <c r="A5" s="147" t="s">
        <v>786</v>
      </c>
      <c r="B5" s="148"/>
      <c r="C5" s="148"/>
      <c r="D5" s="148"/>
      <c r="E5" s="148"/>
      <c r="F5" s="148"/>
      <c r="G5" s="149"/>
    </row>
    <row r="6" spans="1:7" x14ac:dyDescent="0.25">
      <c r="A6" s="150" t="s">
        <v>2</v>
      </c>
      <c r="B6" s="151"/>
      <c r="C6" s="151"/>
      <c r="D6" s="151"/>
      <c r="E6" s="151"/>
      <c r="F6" s="151"/>
      <c r="G6" s="152"/>
    </row>
    <row r="7" spans="1:7" x14ac:dyDescent="0.25">
      <c r="A7" s="228" t="s">
        <v>4</v>
      </c>
      <c r="B7" s="244" t="s">
        <v>294</v>
      </c>
      <c r="C7" s="244"/>
      <c r="D7" s="244"/>
      <c r="E7" s="244"/>
      <c r="F7" s="244"/>
      <c r="G7" s="245" t="s">
        <v>295</v>
      </c>
    </row>
    <row r="8" spans="1:7" ht="30" x14ac:dyDescent="0.25">
      <c r="A8" s="229"/>
      <c r="B8" s="246" t="s">
        <v>296</v>
      </c>
      <c r="C8" s="247" t="s">
        <v>227</v>
      </c>
      <c r="D8" s="246" t="s">
        <v>228</v>
      </c>
      <c r="E8" s="246" t="s">
        <v>185</v>
      </c>
      <c r="F8" s="246" t="s">
        <v>202</v>
      </c>
      <c r="G8" s="248"/>
    </row>
    <row r="9" spans="1:7" x14ac:dyDescent="0.25">
      <c r="A9" s="121" t="s">
        <v>378</v>
      </c>
      <c r="B9" s="241">
        <f>SUM(B10:B54)</f>
        <v>155822200</v>
      </c>
      <c r="C9" s="241">
        <f t="shared" ref="C9:G9" si="0">SUM(C10:C54)</f>
        <v>17438309.77</v>
      </c>
      <c r="D9" s="241">
        <f t="shared" si="0"/>
        <v>173260509.76999998</v>
      </c>
      <c r="E9" s="241">
        <f t="shared" si="0"/>
        <v>76799637.079999998</v>
      </c>
      <c r="F9" s="241">
        <f t="shared" si="0"/>
        <v>70232761.210000008</v>
      </c>
      <c r="G9" s="241">
        <f t="shared" si="0"/>
        <v>96460872.689999968</v>
      </c>
    </row>
    <row r="10" spans="1:7" x14ac:dyDescent="0.25">
      <c r="A10" s="135" t="s">
        <v>672</v>
      </c>
      <c r="B10" s="242">
        <v>7552318.0499999998</v>
      </c>
      <c r="C10" s="242">
        <v>7210400</v>
      </c>
      <c r="D10" s="199">
        <f>B10+C10</f>
        <v>14762718.050000001</v>
      </c>
      <c r="E10" s="242">
        <v>10134552.91</v>
      </c>
      <c r="F10" s="242">
        <v>10171645.35</v>
      </c>
      <c r="G10" s="199">
        <f>D10-E10</f>
        <v>4628165.1400000006</v>
      </c>
    </row>
    <row r="11" spans="1:7" x14ac:dyDescent="0.25">
      <c r="A11" s="135" t="s">
        <v>673</v>
      </c>
      <c r="B11" s="242">
        <v>319396</v>
      </c>
      <c r="C11" s="242">
        <v>0</v>
      </c>
      <c r="D11" s="199">
        <f t="shared" ref="D11:D53" si="1">B11+C11</f>
        <v>319396</v>
      </c>
      <c r="E11" s="242">
        <v>22700.01</v>
      </c>
      <c r="F11" s="242">
        <v>22700.01</v>
      </c>
      <c r="G11" s="199">
        <f t="shared" ref="G11:G53" si="2">D11-E11</f>
        <v>296695.99</v>
      </c>
    </row>
    <row r="12" spans="1:7" x14ac:dyDescent="0.25">
      <c r="A12" s="135" t="s">
        <v>674</v>
      </c>
      <c r="B12" s="242">
        <v>552768.96</v>
      </c>
      <c r="C12" s="242">
        <v>9805</v>
      </c>
      <c r="D12" s="199">
        <f t="shared" si="1"/>
        <v>562573.96</v>
      </c>
      <c r="E12" s="242">
        <v>166366.21</v>
      </c>
      <c r="F12" s="242">
        <v>166366.21</v>
      </c>
      <c r="G12" s="199">
        <f t="shared" si="2"/>
        <v>396207.75</v>
      </c>
    </row>
    <row r="13" spans="1:7" x14ac:dyDescent="0.25">
      <c r="A13" s="135" t="s">
        <v>675</v>
      </c>
      <c r="B13" s="242">
        <v>7636718.9199999999</v>
      </c>
      <c r="C13" s="242">
        <v>0</v>
      </c>
      <c r="D13" s="199">
        <f t="shared" si="1"/>
        <v>7636718.9199999999</v>
      </c>
      <c r="E13" s="242">
        <v>3518806.95</v>
      </c>
      <c r="F13" s="242">
        <v>2998549.69</v>
      </c>
      <c r="G13" s="199">
        <f t="shared" si="2"/>
        <v>4117911.9699999997</v>
      </c>
    </row>
    <row r="14" spans="1:7" x14ac:dyDescent="0.25">
      <c r="A14" s="135" t="s">
        <v>676</v>
      </c>
      <c r="B14" s="242">
        <v>521178.72</v>
      </c>
      <c r="C14" s="242">
        <v>0</v>
      </c>
      <c r="D14" s="199">
        <f t="shared" si="1"/>
        <v>521178.72</v>
      </c>
      <c r="E14" s="242">
        <v>365714.33</v>
      </c>
      <c r="F14" s="242">
        <v>381214.33</v>
      </c>
      <c r="G14" s="199">
        <f t="shared" si="2"/>
        <v>155464.38999999996</v>
      </c>
    </row>
    <row r="15" spans="1:7" x14ac:dyDescent="0.25">
      <c r="A15" s="135" t="s">
        <v>677</v>
      </c>
      <c r="B15" s="242">
        <v>521178.72</v>
      </c>
      <c r="C15" s="242">
        <v>0</v>
      </c>
      <c r="D15" s="199">
        <f t="shared" si="1"/>
        <v>521178.72</v>
      </c>
      <c r="E15" s="242">
        <v>224558.79</v>
      </c>
      <c r="F15" s="242">
        <v>224558.79</v>
      </c>
      <c r="G15" s="199">
        <f t="shared" si="2"/>
        <v>296619.92999999993</v>
      </c>
    </row>
    <row r="16" spans="1:7" x14ac:dyDescent="0.25">
      <c r="A16" s="135" t="s">
        <v>678</v>
      </c>
      <c r="B16" s="242">
        <v>521178.72</v>
      </c>
      <c r="C16" s="242">
        <v>0</v>
      </c>
      <c r="D16" s="199">
        <f t="shared" si="1"/>
        <v>521178.72</v>
      </c>
      <c r="E16" s="242">
        <v>231150.49</v>
      </c>
      <c r="F16" s="242">
        <v>229470.49</v>
      </c>
      <c r="G16" s="199">
        <f t="shared" si="2"/>
        <v>290028.23</v>
      </c>
    </row>
    <row r="17" spans="1:7" x14ac:dyDescent="0.25">
      <c r="A17" s="135" t="s">
        <v>679</v>
      </c>
      <c r="B17" s="242">
        <v>521178.72</v>
      </c>
      <c r="C17" s="242">
        <v>0</v>
      </c>
      <c r="D17" s="199">
        <f t="shared" si="1"/>
        <v>521178.72</v>
      </c>
      <c r="E17" s="242">
        <v>343158.71</v>
      </c>
      <c r="F17" s="242">
        <v>343158.71</v>
      </c>
      <c r="G17" s="199">
        <f t="shared" si="2"/>
        <v>178020.00999999995</v>
      </c>
    </row>
    <row r="18" spans="1:7" x14ac:dyDescent="0.25">
      <c r="A18" s="135" t="s">
        <v>680</v>
      </c>
      <c r="B18" s="242">
        <v>521178.72</v>
      </c>
      <c r="C18" s="242">
        <v>0</v>
      </c>
      <c r="D18" s="199">
        <f t="shared" si="1"/>
        <v>521178.72</v>
      </c>
      <c r="E18" s="242">
        <v>401816.61</v>
      </c>
      <c r="F18" s="242">
        <v>417554.89</v>
      </c>
      <c r="G18" s="199">
        <f t="shared" si="2"/>
        <v>119362.10999999999</v>
      </c>
    </row>
    <row r="19" spans="1:7" x14ac:dyDescent="0.25">
      <c r="A19" s="135" t="s">
        <v>681</v>
      </c>
      <c r="B19" s="242">
        <v>521178.72</v>
      </c>
      <c r="C19" s="242">
        <v>0</v>
      </c>
      <c r="D19" s="199">
        <f t="shared" si="1"/>
        <v>521178.72</v>
      </c>
      <c r="E19" s="242">
        <v>247399.1</v>
      </c>
      <c r="F19" s="242">
        <v>243311.1</v>
      </c>
      <c r="G19" s="199">
        <f t="shared" si="2"/>
        <v>273779.62</v>
      </c>
    </row>
    <row r="20" spans="1:7" x14ac:dyDescent="0.25">
      <c r="A20" s="135" t="s">
        <v>682</v>
      </c>
      <c r="B20" s="242">
        <v>521178.72</v>
      </c>
      <c r="C20" s="242">
        <v>2032</v>
      </c>
      <c r="D20" s="199">
        <f t="shared" si="1"/>
        <v>523210.72</v>
      </c>
      <c r="E20" s="242">
        <v>411241.59</v>
      </c>
      <c r="F20" s="242">
        <v>411241.59</v>
      </c>
      <c r="G20" s="199">
        <f t="shared" si="2"/>
        <v>111969.12999999995</v>
      </c>
    </row>
    <row r="21" spans="1:7" x14ac:dyDescent="0.25">
      <c r="A21" s="135" t="s">
        <v>683</v>
      </c>
      <c r="B21" s="242">
        <v>521178.72</v>
      </c>
      <c r="C21" s="242">
        <v>0</v>
      </c>
      <c r="D21" s="199">
        <f t="shared" si="1"/>
        <v>521178.72</v>
      </c>
      <c r="E21" s="242">
        <v>327372.28000000003</v>
      </c>
      <c r="F21" s="242">
        <v>327372.28000000003</v>
      </c>
      <c r="G21" s="199">
        <f t="shared" si="2"/>
        <v>193806.43999999994</v>
      </c>
    </row>
    <row r="22" spans="1:7" x14ac:dyDescent="0.25">
      <c r="A22" s="135" t="s">
        <v>684</v>
      </c>
      <c r="B22" s="242">
        <v>2897449.9</v>
      </c>
      <c r="C22" s="242">
        <v>15000</v>
      </c>
      <c r="D22" s="199">
        <f t="shared" si="1"/>
        <v>2912449.9</v>
      </c>
      <c r="E22" s="242">
        <v>984693.33</v>
      </c>
      <c r="F22" s="242">
        <v>860272.15</v>
      </c>
      <c r="G22" s="199">
        <f t="shared" si="2"/>
        <v>1927756.5699999998</v>
      </c>
    </row>
    <row r="23" spans="1:7" x14ac:dyDescent="0.25">
      <c r="A23" s="135" t="s">
        <v>685</v>
      </c>
      <c r="B23" s="242">
        <v>23200245.940000001</v>
      </c>
      <c r="C23" s="242">
        <v>-10775372.109999999</v>
      </c>
      <c r="D23" s="199">
        <f t="shared" si="1"/>
        <v>12424873.830000002</v>
      </c>
      <c r="E23" s="242">
        <v>4355220.5999999996</v>
      </c>
      <c r="F23" s="242">
        <v>3970723.16</v>
      </c>
      <c r="G23" s="199">
        <f t="shared" si="2"/>
        <v>8069653.2300000023</v>
      </c>
    </row>
    <row r="24" spans="1:7" x14ac:dyDescent="0.25">
      <c r="A24" s="135" t="s">
        <v>686</v>
      </c>
      <c r="B24" s="242">
        <v>9700000</v>
      </c>
      <c r="C24" s="242">
        <v>150000</v>
      </c>
      <c r="D24" s="199">
        <f t="shared" si="1"/>
        <v>9850000</v>
      </c>
      <c r="E24" s="242">
        <v>5741882.6699999999</v>
      </c>
      <c r="F24" s="242">
        <v>5741882.6699999999</v>
      </c>
      <c r="G24" s="199">
        <f t="shared" si="2"/>
        <v>4108117.33</v>
      </c>
    </row>
    <row r="25" spans="1:7" x14ac:dyDescent="0.25">
      <c r="A25" s="135" t="s">
        <v>687</v>
      </c>
      <c r="B25" s="242">
        <v>15364322.369999999</v>
      </c>
      <c r="C25" s="242">
        <v>185485</v>
      </c>
      <c r="D25" s="199">
        <f t="shared" si="1"/>
        <v>15549807.369999999</v>
      </c>
      <c r="E25" s="242">
        <v>5776653.3499999996</v>
      </c>
      <c r="F25" s="242">
        <v>4840909.05</v>
      </c>
      <c r="G25" s="199">
        <f t="shared" si="2"/>
        <v>9773154.0199999996</v>
      </c>
    </row>
    <row r="26" spans="1:7" x14ac:dyDescent="0.25">
      <c r="A26" s="135" t="s">
        <v>688</v>
      </c>
      <c r="B26" s="242">
        <v>2484747.27</v>
      </c>
      <c r="C26" s="242">
        <v>22000</v>
      </c>
      <c r="D26" s="199">
        <f t="shared" si="1"/>
        <v>2506747.27</v>
      </c>
      <c r="E26" s="242">
        <v>1126946.47</v>
      </c>
      <c r="F26" s="242">
        <v>962470.29</v>
      </c>
      <c r="G26" s="199">
        <f t="shared" si="2"/>
        <v>1379800.8</v>
      </c>
    </row>
    <row r="27" spans="1:7" x14ac:dyDescent="0.25">
      <c r="A27" s="135" t="s">
        <v>689</v>
      </c>
      <c r="B27" s="242">
        <v>2566450.35</v>
      </c>
      <c r="C27" s="242">
        <v>128500</v>
      </c>
      <c r="D27" s="199">
        <f t="shared" si="1"/>
        <v>2694950.35</v>
      </c>
      <c r="E27" s="242">
        <v>1113372.92</v>
      </c>
      <c r="F27" s="242">
        <v>986602.92</v>
      </c>
      <c r="G27" s="199">
        <f t="shared" si="2"/>
        <v>1581577.4300000002</v>
      </c>
    </row>
    <row r="28" spans="1:7" x14ac:dyDescent="0.25">
      <c r="A28" s="135" t="s">
        <v>690</v>
      </c>
      <c r="B28" s="242">
        <v>1173162.23</v>
      </c>
      <c r="C28" s="242">
        <v>27000</v>
      </c>
      <c r="D28" s="199">
        <f t="shared" si="1"/>
        <v>1200162.23</v>
      </c>
      <c r="E28" s="242">
        <v>524550.29</v>
      </c>
      <c r="F28" s="242">
        <v>459074.15</v>
      </c>
      <c r="G28" s="199">
        <f t="shared" si="2"/>
        <v>675611.94</v>
      </c>
    </row>
    <row r="29" spans="1:7" x14ac:dyDescent="0.25">
      <c r="A29" s="135" t="s">
        <v>691</v>
      </c>
      <c r="B29" s="242">
        <v>1397690.26</v>
      </c>
      <c r="C29" s="242">
        <v>0</v>
      </c>
      <c r="D29" s="199">
        <f t="shared" si="1"/>
        <v>1397690.26</v>
      </c>
      <c r="E29" s="242">
        <v>660327.43999999994</v>
      </c>
      <c r="F29" s="242">
        <v>575856.62</v>
      </c>
      <c r="G29" s="199">
        <f t="shared" si="2"/>
        <v>737362.82000000007</v>
      </c>
    </row>
    <row r="30" spans="1:7" x14ac:dyDescent="0.25">
      <c r="A30" s="135" t="s">
        <v>692</v>
      </c>
      <c r="B30" s="242">
        <v>1904445.89</v>
      </c>
      <c r="C30" s="242">
        <v>101800</v>
      </c>
      <c r="D30" s="199">
        <f t="shared" si="1"/>
        <v>2006245.89</v>
      </c>
      <c r="E30" s="242">
        <v>1095986.08</v>
      </c>
      <c r="F30" s="242">
        <v>1025134.38</v>
      </c>
      <c r="G30" s="199">
        <f t="shared" si="2"/>
        <v>910259.80999999982</v>
      </c>
    </row>
    <row r="31" spans="1:7" x14ac:dyDescent="0.25">
      <c r="A31" s="135" t="s">
        <v>693</v>
      </c>
      <c r="B31" s="242">
        <v>744711.98</v>
      </c>
      <c r="C31" s="242">
        <v>0</v>
      </c>
      <c r="D31" s="199">
        <f t="shared" si="1"/>
        <v>744711.98</v>
      </c>
      <c r="E31" s="242">
        <v>0</v>
      </c>
      <c r="F31" s="242">
        <v>0</v>
      </c>
      <c r="G31" s="199">
        <f t="shared" si="2"/>
        <v>744711.98</v>
      </c>
    </row>
    <row r="32" spans="1:7" x14ac:dyDescent="0.25">
      <c r="A32" s="135" t="s">
        <v>694</v>
      </c>
      <c r="B32" s="242">
        <v>593188.14</v>
      </c>
      <c r="C32" s="242">
        <v>6100</v>
      </c>
      <c r="D32" s="199">
        <f t="shared" si="1"/>
        <v>599288.14</v>
      </c>
      <c r="E32" s="242">
        <v>221721.22</v>
      </c>
      <c r="F32" s="242">
        <v>198498</v>
      </c>
      <c r="G32" s="199">
        <f t="shared" si="2"/>
        <v>377566.92000000004</v>
      </c>
    </row>
    <row r="33" spans="1:7" x14ac:dyDescent="0.25">
      <c r="A33" s="135" t="s">
        <v>695</v>
      </c>
      <c r="B33" s="242">
        <v>1790950.49</v>
      </c>
      <c r="C33" s="242">
        <v>10000</v>
      </c>
      <c r="D33" s="199">
        <f t="shared" si="1"/>
        <v>1800950.49</v>
      </c>
      <c r="E33" s="242">
        <v>602015.65</v>
      </c>
      <c r="F33" s="242">
        <v>523067.63</v>
      </c>
      <c r="G33" s="199">
        <f t="shared" si="2"/>
        <v>1198934.8399999999</v>
      </c>
    </row>
    <row r="34" spans="1:7" x14ac:dyDescent="0.25">
      <c r="A34" s="135" t="s">
        <v>696</v>
      </c>
      <c r="B34" s="242">
        <v>794086.67</v>
      </c>
      <c r="C34" s="242">
        <v>0</v>
      </c>
      <c r="D34" s="199">
        <f t="shared" si="1"/>
        <v>794086.67</v>
      </c>
      <c r="E34" s="242">
        <v>278809.65999999997</v>
      </c>
      <c r="F34" s="242">
        <v>228591.96</v>
      </c>
      <c r="G34" s="199">
        <f t="shared" si="2"/>
        <v>515277.01000000007</v>
      </c>
    </row>
    <row r="35" spans="1:7" x14ac:dyDescent="0.25">
      <c r="A35" s="135" t="s">
        <v>697</v>
      </c>
      <c r="B35" s="242">
        <v>565805.29</v>
      </c>
      <c r="C35" s="242">
        <v>40200</v>
      </c>
      <c r="D35" s="199">
        <f t="shared" si="1"/>
        <v>606005.29</v>
      </c>
      <c r="E35" s="242">
        <v>258020.21</v>
      </c>
      <c r="F35" s="242">
        <v>225822.39</v>
      </c>
      <c r="G35" s="199">
        <f t="shared" si="2"/>
        <v>347985.08000000007</v>
      </c>
    </row>
    <row r="36" spans="1:7" x14ac:dyDescent="0.25">
      <c r="A36" s="135" t="s">
        <v>698</v>
      </c>
      <c r="B36" s="242">
        <v>3814367.3</v>
      </c>
      <c r="C36" s="242">
        <v>0</v>
      </c>
      <c r="D36" s="199">
        <f t="shared" si="1"/>
        <v>3814367.3</v>
      </c>
      <c r="E36" s="242">
        <v>1710397.75</v>
      </c>
      <c r="F36" s="242">
        <v>1459758.68</v>
      </c>
      <c r="G36" s="199">
        <f t="shared" si="2"/>
        <v>2103969.5499999998</v>
      </c>
    </row>
    <row r="37" spans="1:7" x14ac:dyDescent="0.25">
      <c r="A37" s="135" t="s">
        <v>699</v>
      </c>
      <c r="B37" s="242">
        <v>2229284.56</v>
      </c>
      <c r="C37" s="242">
        <v>114900</v>
      </c>
      <c r="D37" s="199">
        <f t="shared" si="1"/>
        <v>2344184.56</v>
      </c>
      <c r="E37" s="242">
        <v>907675.65</v>
      </c>
      <c r="F37" s="242">
        <v>818273.79</v>
      </c>
      <c r="G37" s="199">
        <f t="shared" si="2"/>
        <v>1436508.9100000001</v>
      </c>
    </row>
    <row r="38" spans="1:7" x14ac:dyDescent="0.25">
      <c r="A38" s="135" t="s">
        <v>700</v>
      </c>
      <c r="B38" s="242">
        <v>4289969.13</v>
      </c>
      <c r="C38" s="242">
        <v>916700</v>
      </c>
      <c r="D38" s="199">
        <f t="shared" si="1"/>
        <v>5206669.13</v>
      </c>
      <c r="E38" s="242">
        <v>2562879.36</v>
      </c>
      <c r="F38" s="242">
        <v>2448654.37</v>
      </c>
      <c r="G38" s="199">
        <f t="shared" si="2"/>
        <v>2643789.77</v>
      </c>
    </row>
    <row r="39" spans="1:7" x14ac:dyDescent="0.25">
      <c r="A39" s="135" t="s">
        <v>701</v>
      </c>
      <c r="B39" s="242">
        <v>1138284.02</v>
      </c>
      <c r="C39" s="242">
        <v>348000</v>
      </c>
      <c r="D39" s="199">
        <f t="shared" si="1"/>
        <v>1486284.02</v>
      </c>
      <c r="E39" s="242">
        <v>792189.47</v>
      </c>
      <c r="F39" s="242">
        <v>731102.19</v>
      </c>
      <c r="G39" s="199">
        <f t="shared" si="2"/>
        <v>694094.55</v>
      </c>
    </row>
    <row r="40" spans="1:7" x14ac:dyDescent="0.25">
      <c r="A40" s="135" t="s">
        <v>702</v>
      </c>
      <c r="B40" s="242">
        <v>1566888.03</v>
      </c>
      <c r="C40" s="242">
        <v>26550</v>
      </c>
      <c r="D40" s="199">
        <f t="shared" si="1"/>
        <v>1593438.03</v>
      </c>
      <c r="E40" s="242">
        <v>637504.48</v>
      </c>
      <c r="F40" s="242">
        <v>554559.96</v>
      </c>
      <c r="G40" s="199">
        <f t="shared" si="2"/>
        <v>955933.55</v>
      </c>
    </row>
    <row r="41" spans="1:7" x14ac:dyDescent="0.25">
      <c r="A41" s="135" t="s">
        <v>703</v>
      </c>
      <c r="B41" s="242">
        <v>3329639.7</v>
      </c>
      <c r="C41" s="242">
        <v>-805581.13</v>
      </c>
      <c r="D41" s="199">
        <f t="shared" si="1"/>
        <v>2524058.5700000003</v>
      </c>
      <c r="E41" s="242">
        <v>1095188.07</v>
      </c>
      <c r="F41" s="242">
        <v>997306.25</v>
      </c>
      <c r="G41" s="199">
        <f t="shared" si="2"/>
        <v>1428870.5000000002</v>
      </c>
    </row>
    <row r="42" spans="1:7" x14ac:dyDescent="0.25">
      <c r="A42" s="135" t="s">
        <v>704</v>
      </c>
      <c r="B42" s="242">
        <v>2026366.3</v>
      </c>
      <c r="C42" s="242">
        <v>8000</v>
      </c>
      <c r="D42" s="199">
        <f t="shared" si="1"/>
        <v>2034366.3</v>
      </c>
      <c r="E42" s="242">
        <v>377056.24</v>
      </c>
      <c r="F42" s="242">
        <v>343395.52</v>
      </c>
      <c r="G42" s="199">
        <f t="shared" si="2"/>
        <v>1657310.06</v>
      </c>
    </row>
    <row r="43" spans="1:7" x14ac:dyDescent="0.25">
      <c r="A43" s="135" t="s">
        <v>705</v>
      </c>
      <c r="B43" s="242">
        <v>6232698.7599999998</v>
      </c>
      <c r="C43" s="242">
        <v>7304837.7699999996</v>
      </c>
      <c r="D43" s="199">
        <f t="shared" si="1"/>
        <v>13537536.529999999</v>
      </c>
      <c r="E43" s="242">
        <v>4296811.05</v>
      </c>
      <c r="F43" s="242">
        <v>3881195.09</v>
      </c>
      <c r="G43" s="199">
        <f t="shared" si="2"/>
        <v>9240725.4800000004</v>
      </c>
    </row>
    <row r="44" spans="1:7" x14ac:dyDescent="0.25">
      <c r="A44" s="135" t="s">
        <v>706</v>
      </c>
      <c r="B44" s="242">
        <v>5774216.9199999999</v>
      </c>
      <c r="C44" s="242">
        <v>361100</v>
      </c>
      <c r="D44" s="199">
        <f t="shared" si="1"/>
        <v>6135316.9199999999</v>
      </c>
      <c r="E44" s="242">
        <v>2050992.29</v>
      </c>
      <c r="F44" s="242">
        <v>1847699.95</v>
      </c>
      <c r="G44" s="199">
        <f t="shared" si="2"/>
        <v>4084324.63</v>
      </c>
    </row>
    <row r="45" spans="1:7" x14ac:dyDescent="0.25">
      <c r="A45" s="135" t="s">
        <v>707</v>
      </c>
      <c r="B45" s="242">
        <v>5467342.5300000003</v>
      </c>
      <c r="C45" s="242">
        <v>0</v>
      </c>
      <c r="D45" s="199">
        <f t="shared" si="1"/>
        <v>5467342.5300000003</v>
      </c>
      <c r="E45" s="242">
        <v>2199099.7599999998</v>
      </c>
      <c r="F45" s="242">
        <v>1852349.1</v>
      </c>
      <c r="G45" s="199">
        <f t="shared" si="2"/>
        <v>3268242.7700000005</v>
      </c>
    </row>
    <row r="46" spans="1:7" x14ac:dyDescent="0.25">
      <c r="A46" s="135" t="s">
        <v>708</v>
      </c>
      <c r="B46" s="242">
        <v>123389.06</v>
      </c>
      <c r="C46" s="242">
        <v>0</v>
      </c>
      <c r="D46" s="199">
        <f t="shared" si="1"/>
        <v>123389.06</v>
      </c>
      <c r="E46" s="242">
        <v>41121.599999999999</v>
      </c>
      <c r="F46" s="242">
        <v>34268</v>
      </c>
      <c r="G46" s="199">
        <f t="shared" si="2"/>
        <v>82267.459999999992</v>
      </c>
    </row>
    <row r="47" spans="1:7" x14ac:dyDescent="0.25">
      <c r="A47" s="135" t="s">
        <v>709</v>
      </c>
      <c r="B47" s="242">
        <v>398521.57</v>
      </c>
      <c r="C47" s="242">
        <v>0</v>
      </c>
      <c r="D47" s="199">
        <f t="shared" si="1"/>
        <v>398521.57</v>
      </c>
      <c r="E47" s="242">
        <v>156243.96</v>
      </c>
      <c r="F47" s="242">
        <v>130203.3</v>
      </c>
      <c r="G47" s="199">
        <f t="shared" si="2"/>
        <v>242277.61000000002</v>
      </c>
    </row>
    <row r="48" spans="1:7" x14ac:dyDescent="0.25">
      <c r="A48" s="135" t="s">
        <v>710</v>
      </c>
      <c r="B48" s="242">
        <v>387707.06</v>
      </c>
      <c r="C48" s="242">
        <v>0</v>
      </c>
      <c r="D48" s="199">
        <f t="shared" si="1"/>
        <v>387707.06</v>
      </c>
      <c r="E48" s="242">
        <v>128494.56</v>
      </c>
      <c r="F48" s="242">
        <v>107078.8</v>
      </c>
      <c r="G48" s="199">
        <f t="shared" si="2"/>
        <v>259212.5</v>
      </c>
    </row>
    <row r="49" spans="1:7" x14ac:dyDescent="0.25">
      <c r="A49" s="135" t="s">
        <v>711</v>
      </c>
      <c r="B49" s="242">
        <v>28495858.73</v>
      </c>
      <c r="C49" s="242">
        <v>66700</v>
      </c>
      <c r="D49" s="199">
        <f t="shared" si="1"/>
        <v>28562558.73</v>
      </c>
      <c r="E49" s="242">
        <v>11569866.15</v>
      </c>
      <c r="F49" s="242">
        <v>9727320.4299999997</v>
      </c>
      <c r="G49" s="199">
        <f t="shared" si="2"/>
        <v>16992692.579999998</v>
      </c>
    </row>
    <row r="50" spans="1:7" x14ac:dyDescent="0.25">
      <c r="A50" s="135" t="s">
        <v>712</v>
      </c>
      <c r="B50" s="242">
        <v>3489484.09</v>
      </c>
      <c r="C50" s="242">
        <v>2500</v>
      </c>
      <c r="D50" s="199">
        <f t="shared" si="1"/>
        <v>3491984.09</v>
      </c>
      <c r="E50" s="242">
        <v>1530235.61</v>
      </c>
      <c r="F50" s="242">
        <v>1283888.6499999999</v>
      </c>
      <c r="G50" s="199">
        <f t="shared" si="2"/>
        <v>1961748.4799999997</v>
      </c>
    </row>
    <row r="51" spans="1:7" x14ac:dyDescent="0.25">
      <c r="A51" s="135" t="s">
        <v>713</v>
      </c>
      <c r="B51" s="242">
        <v>1650293.77</v>
      </c>
      <c r="C51" s="242">
        <v>65300</v>
      </c>
      <c r="D51" s="199">
        <f t="shared" si="1"/>
        <v>1715593.77</v>
      </c>
      <c r="E51" s="242">
        <v>506557.4</v>
      </c>
      <c r="F51" s="242">
        <v>426752.12</v>
      </c>
      <c r="G51" s="199">
        <f t="shared" si="2"/>
        <v>1209036.3700000001</v>
      </c>
    </row>
    <row r="52" spans="1:7" x14ac:dyDescent="0.25">
      <c r="A52" s="135" t="s">
        <v>714</v>
      </c>
      <c r="B52" s="242">
        <v>0</v>
      </c>
      <c r="C52" s="242">
        <v>938681.13</v>
      </c>
      <c r="D52" s="199">
        <f t="shared" si="1"/>
        <v>938681.13</v>
      </c>
      <c r="E52" s="242">
        <v>373692.69</v>
      </c>
      <c r="F52" s="242">
        <v>324313.08</v>
      </c>
      <c r="G52" s="199">
        <f t="shared" si="2"/>
        <v>564988.43999999994</v>
      </c>
    </row>
    <row r="53" spans="1:7" x14ac:dyDescent="0.25">
      <c r="A53" s="135" t="s">
        <v>715</v>
      </c>
      <c r="B53" s="242">
        <v>0</v>
      </c>
      <c r="C53" s="242">
        <v>10957672.109999999</v>
      </c>
      <c r="D53" s="199">
        <f t="shared" si="1"/>
        <v>10957672.109999999</v>
      </c>
      <c r="E53" s="242">
        <v>6728593.1200000001</v>
      </c>
      <c r="F53" s="242">
        <v>6728593.1200000001</v>
      </c>
      <c r="G53" s="199">
        <f t="shared" si="2"/>
        <v>4229078.9899999993</v>
      </c>
    </row>
    <row r="54" spans="1:7" x14ac:dyDescent="0.25">
      <c r="A54" s="96" t="s">
        <v>150</v>
      </c>
      <c r="B54" s="200"/>
      <c r="C54" s="200"/>
      <c r="D54" s="200"/>
      <c r="E54" s="200"/>
      <c r="F54" s="200"/>
      <c r="G54" s="200"/>
    </row>
    <row r="55" spans="1:7" x14ac:dyDescent="0.25">
      <c r="A55" s="80" t="s">
        <v>379</v>
      </c>
      <c r="B55" s="198">
        <f>SUM(B56:B66)</f>
        <v>69419999.999999985</v>
      </c>
      <c r="C55" s="198">
        <f t="shared" ref="C55:G55" si="3">SUM(C56:C66)</f>
        <v>17401949.579999998</v>
      </c>
      <c r="D55" s="198">
        <f t="shared" si="3"/>
        <v>86821949.579999983</v>
      </c>
      <c r="E55" s="198">
        <f t="shared" si="3"/>
        <v>43661921.160000004</v>
      </c>
      <c r="F55" s="198">
        <f t="shared" si="3"/>
        <v>42938374.890000001</v>
      </c>
      <c r="G55" s="198">
        <f t="shared" si="3"/>
        <v>43160028.420000002</v>
      </c>
    </row>
    <row r="56" spans="1:7" x14ac:dyDescent="0.25">
      <c r="A56" s="135" t="s">
        <v>672</v>
      </c>
      <c r="B56" s="242">
        <v>5287338.78</v>
      </c>
      <c r="C56" s="242">
        <v>0</v>
      </c>
      <c r="D56" s="199">
        <f t="shared" ref="D56:D66" si="4">B56+C56</f>
        <v>5287338.78</v>
      </c>
      <c r="E56" s="242">
        <v>2346928.84</v>
      </c>
      <c r="F56" s="242">
        <v>2346802.56</v>
      </c>
      <c r="G56" s="199">
        <f t="shared" ref="G56:G66" si="5">D56-E56</f>
        <v>2940409.9400000004</v>
      </c>
    </row>
    <row r="57" spans="1:7" x14ac:dyDescent="0.25">
      <c r="A57" s="135" t="s">
        <v>685</v>
      </c>
      <c r="B57" s="242">
        <v>7015320.1699999999</v>
      </c>
      <c r="C57" s="242">
        <v>-2300000</v>
      </c>
      <c r="D57" s="199">
        <f t="shared" si="4"/>
        <v>4715320.17</v>
      </c>
      <c r="E57" s="242">
        <v>2456865.4</v>
      </c>
      <c r="F57" s="242">
        <v>2456865.4</v>
      </c>
      <c r="G57" s="199">
        <f t="shared" si="5"/>
        <v>2258454.77</v>
      </c>
    </row>
    <row r="58" spans="1:7" x14ac:dyDescent="0.25">
      <c r="A58" s="135" t="s">
        <v>687</v>
      </c>
      <c r="B58" s="242">
        <v>19078608.690000001</v>
      </c>
      <c r="C58" s="242">
        <v>0</v>
      </c>
      <c r="D58" s="199">
        <f t="shared" si="4"/>
        <v>19078608.690000001</v>
      </c>
      <c r="E58" s="242">
        <v>12804692.25</v>
      </c>
      <c r="F58" s="242">
        <v>12081272.26</v>
      </c>
      <c r="G58" s="199">
        <f t="shared" si="5"/>
        <v>6273916.4400000013</v>
      </c>
    </row>
    <row r="59" spans="1:7" x14ac:dyDescent="0.25">
      <c r="A59" s="135" t="s">
        <v>692</v>
      </c>
      <c r="B59" s="242">
        <v>950000</v>
      </c>
      <c r="C59" s="242">
        <v>0</v>
      </c>
      <c r="D59" s="199">
        <f t="shared" si="4"/>
        <v>950000</v>
      </c>
      <c r="E59" s="242">
        <v>0</v>
      </c>
      <c r="F59" s="242">
        <v>0</v>
      </c>
      <c r="G59" s="199">
        <f t="shared" si="5"/>
        <v>950000</v>
      </c>
    </row>
    <row r="60" spans="1:7" x14ac:dyDescent="0.25">
      <c r="A60" s="135" t="s">
        <v>705</v>
      </c>
      <c r="B60" s="242">
        <v>19420000</v>
      </c>
      <c r="C60" s="242">
        <v>17401949.579999998</v>
      </c>
      <c r="D60" s="199">
        <f t="shared" si="4"/>
        <v>36821949.579999998</v>
      </c>
      <c r="E60" s="242">
        <v>15580710.970000001</v>
      </c>
      <c r="F60" s="242">
        <v>15580710.970000001</v>
      </c>
      <c r="G60" s="199">
        <f t="shared" si="5"/>
        <v>21241238.609999999</v>
      </c>
    </row>
    <row r="61" spans="1:7" x14ac:dyDescent="0.25">
      <c r="A61" s="135" t="s">
        <v>706</v>
      </c>
      <c r="B61" s="242">
        <v>11971944.939999999</v>
      </c>
      <c r="C61" s="242">
        <v>0</v>
      </c>
      <c r="D61" s="199">
        <f t="shared" si="4"/>
        <v>11971944.939999999</v>
      </c>
      <c r="E61" s="242">
        <v>6654632</v>
      </c>
      <c r="F61" s="242">
        <v>6654632</v>
      </c>
      <c r="G61" s="199">
        <f t="shared" si="5"/>
        <v>5317312.9399999995</v>
      </c>
    </row>
    <row r="62" spans="1:7" x14ac:dyDescent="0.25">
      <c r="A62" s="135" t="s">
        <v>711</v>
      </c>
      <c r="B62" s="242">
        <v>4161689.24</v>
      </c>
      <c r="C62" s="242">
        <v>0</v>
      </c>
      <c r="D62" s="199">
        <f t="shared" si="4"/>
        <v>4161689.24</v>
      </c>
      <c r="E62" s="242">
        <v>1731826.68</v>
      </c>
      <c r="F62" s="242">
        <v>1731826.68</v>
      </c>
      <c r="G62" s="199">
        <f t="shared" si="5"/>
        <v>2429862.5600000005</v>
      </c>
    </row>
    <row r="63" spans="1:7" x14ac:dyDescent="0.25">
      <c r="A63" s="135" t="s">
        <v>712</v>
      </c>
      <c r="B63" s="242">
        <v>908451.32</v>
      </c>
      <c r="C63" s="242">
        <v>0</v>
      </c>
      <c r="D63" s="199">
        <f t="shared" si="4"/>
        <v>908451.32</v>
      </c>
      <c r="E63" s="242">
        <v>393127.02</v>
      </c>
      <c r="F63" s="242">
        <v>393127.02</v>
      </c>
      <c r="G63" s="199">
        <f t="shared" si="5"/>
        <v>515324.29999999993</v>
      </c>
    </row>
    <row r="64" spans="1:7" x14ac:dyDescent="0.25">
      <c r="A64" s="135" t="s">
        <v>713</v>
      </c>
      <c r="B64" s="242">
        <v>626646.86</v>
      </c>
      <c r="C64" s="242">
        <v>0</v>
      </c>
      <c r="D64" s="199">
        <f t="shared" si="4"/>
        <v>626646.86</v>
      </c>
      <c r="E64" s="242">
        <v>254000</v>
      </c>
      <c r="F64" s="242">
        <v>254000</v>
      </c>
      <c r="G64" s="199">
        <f t="shared" si="5"/>
        <v>372646.86</v>
      </c>
    </row>
    <row r="65" spans="1:7" x14ac:dyDescent="0.25">
      <c r="A65" s="135" t="s">
        <v>716</v>
      </c>
      <c r="B65" s="242">
        <v>0</v>
      </c>
      <c r="C65" s="242">
        <v>2300000</v>
      </c>
      <c r="D65" s="199">
        <f t="shared" si="4"/>
        <v>2300000</v>
      </c>
      <c r="E65" s="242">
        <v>1439138</v>
      </c>
      <c r="F65" s="242">
        <v>1439138</v>
      </c>
      <c r="G65" s="199">
        <f t="shared" si="5"/>
        <v>860862</v>
      </c>
    </row>
    <row r="66" spans="1:7" x14ac:dyDescent="0.25">
      <c r="A66" s="96" t="s">
        <v>150</v>
      </c>
      <c r="B66" s="200"/>
      <c r="C66" s="200"/>
      <c r="D66" s="199">
        <f t="shared" si="4"/>
        <v>0</v>
      </c>
      <c r="E66" s="199"/>
      <c r="F66" s="199"/>
      <c r="G66" s="199">
        <f t="shared" si="5"/>
        <v>0</v>
      </c>
    </row>
    <row r="67" spans="1:7" x14ac:dyDescent="0.25">
      <c r="A67" s="80" t="s">
        <v>375</v>
      </c>
      <c r="B67" s="198">
        <f>B9+B55</f>
        <v>225242200</v>
      </c>
      <c r="C67" s="198">
        <f t="shared" ref="C67:F67" si="6">C9+C55</f>
        <v>34840259.349999994</v>
      </c>
      <c r="D67" s="198">
        <f>B67+C67</f>
        <v>260082459.34999999</v>
      </c>
      <c r="E67" s="198">
        <f t="shared" si="6"/>
        <v>120461558.24000001</v>
      </c>
      <c r="F67" s="198">
        <f t="shared" si="6"/>
        <v>113171136.10000001</v>
      </c>
      <c r="G67" s="198">
        <f>D67-E67</f>
        <v>139620901.10999998</v>
      </c>
    </row>
    <row r="68" spans="1:7" x14ac:dyDescent="0.25">
      <c r="A68" s="106"/>
      <c r="B68" s="243"/>
      <c r="C68" s="243"/>
      <c r="D68" s="243"/>
      <c r="E68" s="243"/>
      <c r="F68" s="243"/>
      <c r="G68" s="243"/>
    </row>
    <row r="69" spans="1:7" x14ac:dyDescent="0.25">
      <c r="A69" s="1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0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8"/>
  <sheetViews>
    <sheetView showGridLines="0" zoomScale="62" zoomScaleNormal="94" workbookViewId="0">
      <selection activeCell="K14" sqref="K14"/>
    </sheetView>
  </sheetViews>
  <sheetFormatPr baseColWidth="10" defaultRowHeight="15" x14ac:dyDescent="0.25"/>
  <cols>
    <col min="1" max="1" width="70.28515625" customWidth="1"/>
    <col min="2" max="7" width="22" customWidth="1"/>
  </cols>
  <sheetData>
    <row r="1" spans="1:8" ht="51.75" customHeight="1" x14ac:dyDescent="0.25">
      <c r="A1" s="162" t="s">
        <v>717</v>
      </c>
      <c r="B1" s="163"/>
      <c r="C1" s="163"/>
      <c r="D1" s="163"/>
      <c r="E1" s="163"/>
      <c r="F1" s="163"/>
      <c r="G1" s="163"/>
    </row>
    <row r="2" spans="1:8" x14ac:dyDescent="0.25">
      <c r="A2" s="263" t="s">
        <v>538</v>
      </c>
      <c r="B2" s="264"/>
      <c r="C2" s="264"/>
      <c r="D2" s="264"/>
      <c r="E2" s="264"/>
      <c r="F2" s="264"/>
      <c r="G2" s="265"/>
    </row>
    <row r="3" spans="1:8" x14ac:dyDescent="0.25">
      <c r="A3" s="266" t="s">
        <v>380</v>
      </c>
      <c r="B3" s="267"/>
      <c r="C3" s="267"/>
      <c r="D3" s="267"/>
      <c r="E3" s="267"/>
      <c r="F3" s="267"/>
      <c r="G3" s="268"/>
    </row>
    <row r="4" spans="1:8" x14ac:dyDescent="0.25">
      <c r="A4" s="266" t="s">
        <v>381</v>
      </c>
      <c r="B4" s="267"/>
      <c r="C4" s="267"/>
      <c r="D4" s="267"/>
      <c r="E4" s="267"/>
      <c r="F4" s="267"/>
      <c r="G4" s="268"/>
    </row>
    <row r="5" spans="1:8" x14ac:dyDescent="0.25">
      <c r="A5" s="269" t="s">
        <v>786</v>
      </c>
      <c r="B5" s="270"/>
      <c r="C5" s="270"/>
      <c r="D5" s="270"/>
      <c r="E5" s="270"/>
      <c r="F5" s="270"/>
      <c r="G5" s="271"/>
    </row>
    <row r="6" spans="1:8" x14ac:dyDescent="0.25">
      <c r="A6" s="272" t="s">
        <v>2</v>
      </c>
      <c r="B6" s="273"/>
      <c r="C6" s="273"/>
      <c r="D6" s="273"/>
      <c r="E6" s="273"/>
      <c r="F6" s="273"/>
      <c r="G6" s="274"/>
    </row>
    <row r="7" spans="1:8" x14ac:dyDescent="0.25">
      <c r="A7" s="256" t="s">
        <v>4</v>
      </c>
      <c r="B7" s="257" t="s">
        <v>294</v>
      </c>
      <c r="C7" s="258"/>
      <c r="D7" s="258"/>
      <c r="E7" s="258"/>
      <c r="F7" s="259"/>
      <c r="G7" s="260" t="s">
        <v>382</v>
      </c>
    </row>
    <row r="8" spans="1:8" ht="30" x14ac:dyDescent="0.25">
      <c r="A8" s="256"/>
      <c r="B8" s="230" t="s">
        <v>296</v>
      </c>
      <c r="C8" s="197" t="s">
        <v>383</v>
      </c>
      <c r="D8" s="230" t="s">
        <v>298</v>
      </c>
      <c r="E8" s="230" t="s">
        <v>185</v>
      </c>
      <c r="F8" s="261" t="s">
        <v>202</v>
      </c>
      <c r="G8" s="262"/>
    </row>
    <row r="9" spans="1:8" x14ac:dyDescent="0.25">
      <c r="A9" s="121" t="s">
        <v>384</v>
      </c>
      <c r="B9" s="249">
        <f>B10+B19+B27+B37</f>
        <v>155822200</v>
      </c>
      <c r="C9" s="249">
        <f t="shared" ref="C9:G9" si="0">C10+C19+C27+C37</f>
        <v>17438309.77</v>
      </c>
      <c r="D9" s="249">
        <f t="shared" si="0"/>
        <v>173260509.77000001</v>
      </c>
      <c r="E9" s="249">
        <f t="shared" si="0"/>
        <v>76799637.079999983</v>
      </c>
      <c r="F9" s="249">
        <f t="shared" si="0"/>
        <v>70232761.210000008</v>
      </c>
      <c r="G9" s="249">
        <f t="shared" si="0"/>
        <v>96460872.689999998</v>
      </c>
    </row>
    <row r="10" spans="1:8" x14ac:dyDescent="0.25">
      <c r="A10" s="109" t="s">
        <v>385</v>
      </c>
      <c r="B10" s="250">
        <f>SUM(B11:B18)</f>
        <v>89985309.329999998</v>
      </c>
      <c r="C10" s="250">
        <f t="shared" ref="C10:G10" si="1">SUM(C11:C18)</f>
        <v>7986987</v>
      </c>
      <c r="D10" s="250">
        <f t="shared" si="1"/>
        <v>97972296.329999998</v>
      </c>
      <c r="E10" s="250">
        <f t="shared" si="1"/>
        <v>45939152.349999994</v>
      </c>
      <c r="F10" s="250">
        <f t="shared" si="1"/>
        <v>42251104.789999999</v>
      </c>
      <c r="G10" s="250">
        <f t="shared" si="1"/>
        <v>52033143.980000004</v>
      </c>
    </row>
    <row r="11" spans="1:8" x14ac:dyDescent="0.25">
      <c r="A11" s="124" t="s">
        <v>386</v>
      </c>
      <c r="B11" s="251">
        <v>19138805.07</v>
      </c>
      <c r="C11" s="251">
        <v>46837</v>
      </c>
      <c r="D11" s="250">
        <f>B11+C11</f>
        <v>19185642.07</v>
      </c>
      <c r="E11" s="251">
        <v>9009552.3000000007</v>
      </c>
      <c r="F11" s="251">
        <v>8141397.1399999997</v>
      </c>
      <c r="G11" s="250">
        <f>D11-E11</f>
        <v>10176089.77</v>
      </c>
      <c r="H11" s="137" t="s">
        <v>718</v>
      </c>
    </row>
    <row r="12" spans="1:8" x14ac:dyDescent="0.25">
      <c r="A12" s="124" t="s">
        <v>387</v>
      </c>
      <c r="B12" s="250">
        <v>0</v>
      </c>
      <c r="C12" s="250">
        <v>0</v>
      </c>
      <c r="D12" s="250">
        <f t="shared" ref="D12:D18" si="2">B12+C12</f>
        <v>0</v>
      </c>
      <c r="E12" s="250">
        <v>0</v>
      </c>
      <c r="F12" s="250">
        <v>0</v>
      </c>
      <c r="G12" s="250">
        <f t="shared" ref="G12:G18" si="3">D12-E12</f>
        <v>0</v>
      </c>
      <c r="H12" s="137" t="s">
        <v>719</v>
      </c>
    </row>
    <row r="13" spans="1:8" x14ac:dyDescent="0.25">
      <c r="A13" s="124" t="s">
        <v>388</v>
      </c>
      <c r="B13" s="251">
        <v>9438602.0800000001</v>
      </c>
      <c r="C13" s="251">
        <v>7236950</v>
      </c>
      <c r="D13" s="250">
        <f t="shared" si="2"/>
        <v>16675552.08</v>
      </c>
      <c r="E13" s="251">
        <v>10794757.4</v>
      </c>
      <c r="F13" s="251">
        <v>10748905.32</v>
      </c>
      <c r="G13" s="250">
        <f t="shared" si="3"/>
        <v>5880794.6799999997</v>
      </c>
      <c r="H13" s="137" t="s">
        <v>720</v>
      </c>
    </row>
    <row r="14" spans="1:8" x14ac:dyDescent="0.25">
      <c r="A14" s="124" t="s">
        <v>389</v>
      </c>
      <c r="B14" s="250">
        <v>0</v>
      </c>
      <c r="C14" s="250">
        <v>0</v>
      </c>
      <c r="D14" s="250">
        <f t="shared" si="2"/>
        <v>0</v>
      </c>
      <c r="E14" s="250">
        <v>0</v>
      </c>
      <c r="F14" s="250">
        <v>0</v>
      </c>
      <c r="G14" s="250">
        <f t="shared" si="3"/>
        <v>0</v>
      </c>
      <c r="H14" s="137" t="s">
        <v>721</v>
      </c>
    </row>
    <row r="15" spans="1:8" x14ac:dyDescent="0.25">
      <c r="A15" s="124" t="s">
        <v>390</v>
      </c>
      <c r="B15" s="251">
        <v>24509024.18</v>
      </c>
      <c r="C15" s="251">
        <v>460800</v>
      </c>
      <c r="D15" s="250">
        <f t="shared" si="2"/>
        <v>24969824.18</v>
      </c>
      <c r="E15" s="251">
        <v>11210476.189999999</v>
      </c>
      <c r="F15" s="251">
        <v>10699208.75</v>
      </c>
      <c r="G15" s="250">
        <f t="shared" si="3"/>
        <v>13759347.99</v>
      </c>
      <c r="H15" s="137" t="s">
        <v>722</v>
      </c>
    </row>
    <row r="16" spans="1:8" x14ac:dyDescent="0.25">
      <c r="A16" s="124" t="s">
        <v>391</v>
      </c>
      <c r="B16" s="250">
        <v>0</v>
      </c>
      <c r="C16" s="250">
        <v>0</v>
      </c>
      <c r="D16" s="250">
        <f t="shared" si="2"/>
        <v>0</v>
      </c>
      <c r="E16" s="250">
        <v>0</v>
      </c>
      <c r="F16" s="250">
        <v>0</v>
      </c>
      <c r="G16" s="250">
        <f t="shared" si="3"/>
        <v>0</v>
      </c>
      <c r="H16" s="137" t="s">
        <v>723</v>
      </c>
    </row>
    <row r="17" spans="1:8" x14ac:dyDescent="0.25">
      <c r="A17" s="124" t="s">
        <v>392</v>
      </c>
      <c r="B17" s="251">
        <v>33635636.590000004</v>
      </c>
      <c r="C17" s="251">
        <v>134500</v>
      </c>
      <c r="D17" s="250">
        <f t="shared" si="2"/>
        <v>33770136.590000004</v>
      </c>
      <c r="E17" s="251">
        <v>13606659.16</v>
      </c>
      <c r="F17" s="251">
        <v>11437961.199999999</v>
      </c>
      <c r="G17" s="250">
        <f t="shared" si="3"/>
        <v>20163477.430000003</v>
      </c>
      <c r="H17" s="137" t="s">
        <v>724</v>
      </c>
    </row>
    <row r="18" spans="1:8" x14ac:dyDescent="0.25">
      <c r="A18" s="124" t="s">
        <v>393</v>
      </c>
      <c r="B18" s="251">
        <v>3263241.41</v>
      </c>
      <c r="C18" s="251">
        <v>107900</v>
      </c>
      <c r="D18" s="250">
        <f t="shared" si="2"/>
        <v>3371141.41</v>
      </c>
      <c r="E18" s="251">
        <v>1317707.3</v>
      </c>
      <c r="F18" s="251">
        <v>1223632.3799999999</v>
      </c>
      <c r="G18" s="250">
        <f t="shared" si="3"/>
        <v>2053434.11</v>
      </c>
      <c r="H18" s="137" t="s">
        <v>725</v>
      </c>
    </row>
    <row r="19" spans="1:8" x14ac:dyDescent="0.25">
      <c r="A19" s="109" t="s">
        <v>394</v>
      </c>
      <c r="B19" s="250">
        <f>SUM(B20:B26)</f>
        <v>48702513.210000001</v>
      </c>
      <c r="C19" s="250">
        <f t="shared" ref="C19:G19" si="4">SUM(C20:C26)</f>
        <v>9255837.7699999996</v>
      </c>
      <c r="D19" s="250">
        <f t="shared" si="4"/>
        <v>57958350.979999997</v>
      </c>
      <c r="E19" s="250">
        <f t="shared" si="4"/>
        <v>24481815.729999997</v>
      </c>
      <c r="F19" s="250">
        <f t="shared" si="4"/>
        <v>22617679.739999998</v>
      </c>
      <c r="G19" s="250">
        <f t="shared" si="4"/>
        <v>33476535.25</v>
      </c>
    </row>
    <row r="20" spans="1:8" x14ac:dyDescent="0.25">
      <c r="A20" s="124" t="s">
        <v>726</v>
      </c>
      <c r="B20" s="251">
        <v>3814367.3</v>
      </c>
      <c r="C20" s="251">
        <v>0</v>
      </c>
      <c r="D20" s="250">
        <f t="shared" ref="D20:D26" si="5">B20+C20</f>
        <v>3814367.3</v>
      </c>
      <c r="E20" s="251">
        <v>1710397.75</v>
      </c>
      <c r="F20" s="251">
        <v>1459758.68</v>
      </c>
      <c r="G20" s="250">
        <f t="shared" ref="G20:G26" si="6">D20-E20</f>
        <v>2103969.5499999998</v>
      </c>
      <c r="H20" s="137" t="s">
        <v>727</v>
      </c>
    </row>
    <row r="21" spans="1:8" x14ac:dyDescent="0.25">
      <c r="A21" s="124" t="s">
        <v>395</v>
      </c>
      <c r="B21" s="251">
        <v>24913044.129999999</v>
      </c>
      <c r="C21" s="251">
        <v>7836037.7699999996</v>
      </c>
      <c r="D21" s="250">
        <f t="shared" si="5"/>
        <v>32749081.899999999</v>
      </c>
      <c r="E21" s="251">
        <v>11243250.51</v>
      </c>
      <c r="F21" s="251">
        <v>9976883.2400000002</v>
      </c>
      <c r="G21" s="250">
        <f t="shared" si="6"/>
        <v>21505831.390000001</v>
      </c>
      <c r="H21" s="137" t="s">
        <v>728</v>
      </c>
    </row>
    <row r="22" spans="1:8" x14ac:dyDescent="0.25">
      <c r="A22" s="124" t="s">
        <v>396</v>
      </c>
      <c r="B22" s="250">
        <v>0</v>
      </c>
      <c r="C22" s="250">
        <v>0</v>
      </c>
      <c r="D22" s="250">
        <f t="shared" si="5"/>
        <v>0</v>
      </c>
      <c r="E22" s="250">
        <v>0</v>
      </c>
      <c r="F22" s="250">
        <v>0</v>
      </c>
      <c r="G22" s="250">
        <f t="shared" si="6"/>
        <v>0</v>
      </c>
      <c r="H22" s="137" t="s">
        <v>729</v>
      </c>
    </row>
    <row r="23" spans="1:8" x14ac:dyDescent="0.25">
      <c r="A23" s="124" t="s">
        <v>397</v>
      </c>
      <c r="B23" s="251">
        <v>6519253.6900000004</v>
      </c>
      <c r="C23" s="251">
        <v>1031600</v>
      </c>
      <c r="D23" s="250">
        <f t="shared" si="5"/>
        <v>7550853.6900000004</v>
      </c>
      <c r="E23" s="251">
        <v>3470555.01</v>
      </c>
      <c r="F23" s="251">
        <v>3266928.16</v>
      </c>
      <c r="G23" s="250">
        <f t="shared" si="6"/>
        <v>4080298.6800000006</v>
      </c>
      <c r="H23" s="137" t="s">
        <v>730</v>
      </c>
    </row>
    <row r="24" spans="1:8" x14ac:dyDescent="0.25">
      <c r="A24" s="124" t="s">
        <v>731</v>
      </c>
      <c r="B24" s="251">
        <v>1138284.02</v>
      </c>
      <c r="C24" s="251">
        <v>348000</v>
      </c>
      <c r="D24" s="250">
        <f t="shared" si="5"/>
        <v>1486284.02</v>
      </c>
      <c r="E24" s="251">
        <v>792189.47</v>
      </c>
      <c r="F24" s="251">
        <v>731102.19</v>
      </c>
      <c r="G24" s="250">
        <f t="shared" si="6"/>
        <v>694094.55</v>
      </c>
      <c r="H24" s="137" t="s">
        <v>732</v>
      </c>
    </row>
    <row r="25" spans="1:8" x14ac:dyDescent="0.25">
      <c r="A25" s="124" t="s">
        <v>398</v>
      </c>
      <c r="B25" s="251">
        <v>12317564.07</v>
      </c>
      <c r="C25" s="251">
        <v>40200</v>
      </c>
      <c r="D25" s="250">
        <f t="shared" si="5"/>
        <v>12357764.07</v>
      </c>
      <c r="E25" s="251">
        <v>7265422.9900000002</v>
      </c>
      <c r="F25" s="251">
        <v>7183007.4699999997</v>
      </c>
      <c r="G25" s="250">
        <f t="shared" si="6"/>
        <v>5092341.08</v>
      </c>
      <c r="H25" s="137" t="s">
        <v>733</v>
      </c>
    </row>
    <row r="26" spans="1:8" x14ac:dyDescent="0.25">
      <c r="A26" s="124" t="s">
        <v>399</v>
      </c>
      <c r="B26" s="250">
        <v>0</v>
      </c>
      <c r="C26" s="250">
        <v>0</v>
      </c>
      <c r="D26" s="250">
        <f t="shared" si="5"/>
        <v>0</v>
      </c>
      <c r="E26" s="250">
        <v>0</v>
      </c>
      <c r="F26" s="250">
        <v>0</v>
      </c>
      <c r="G26" s="250">
        <f t="shared" si="6"/>
        <v>0</v>
      </c>
      <c r="H26" s="137" t="s">
        <v>734</v>
      </c>
    </row>
    <row r="27" spans="1:8" x14ac:dyDescent="0.25">
      <c r="A27" s="109" t="s">
        <v>400</v>
      </c>
      <c r="B27" s="250">
        <f>SUM(B28:B36)</f>
        <v>17134377.460000001</v>
      </c>
      <c r="C27" s="250">
        <f t="shared" ref="C27:G27" si="7">SUM(C28:C36)</f>
        <v>195485</v>
      </c>
      <c r="D27" s="250">
        <f t="shared" si="7"/>
        <v>17329862.460000001</v>
      </c>
      <c r="E27" s="250">
        <f t="shared" si="7"/>
        <v>6378669</v>
      </c>
      <c r="F27" s="250">
        <f t="shared" si="7"/>
        <v>5363976.68</v>
      </c>
      <c r="G27" s="250">
        <f t="shared" si="7"/>
        <v>10951193.460000001</v>
      </c>
    </row>
    <row r="28" spans="1:8" x14ac:dyDescent="0.25">
      <c r="A28" s="125" t="s">
        <v>401</v>
      </c>
      <c r="B28" s="251">
        <v>17134377.460000001</v>
      </c>
      <c r="C28" s="251">
        <v>195485</v>
      </c>
      <c r="D28" s="250">
        <f t="shared" ref="D28:D36" si="8">B28+C28</f>
        <v>17329862.460000001</v>
      </c>
      <c r="E28" s="251">
        <v>6378669</v>
      </c>
      <c r="F28" s="251">
        <v>5363976.68</v>
      </c>
      <c r="G28" s="250">
        <f t="shared" ref="G28:G36" si="9">D28-E28</f>
        <v>10951193.460000001</v>
      </c>
      <c r="H28" s="137" t="s">
        <v>735</v>
      </c>
    </row>
    <row r="29" spans="1:8" x14ac:dyDescent="0.25">
      <c r="A29" s="124" t="s">
        <v>402</v>
      </c>
      <c r="B29" s="250">
        <v>0</v>
      </c>
      <c r="C29" s="250">
        <v>0</v>
      </c>
      <c r="D29" s="250">
        <f t="shared" si="8"/>
        <v>0</v>
      </c>
      <c r="E29" s="250">
        <v>0</v>
      </c>
      <c r="F29" s="250">
        <v>0</v>
      </c>
      <c r="G29" s="250">
        <f t="shared" si="9"/>
        <v>0</v>
      </c>
      <c r="H29" s="137" t="s">
        <v>736</v>
      </c>
    </row>
    <row r="30" spans="1:8" x14ac:dyDescent="0.25">
      <c r="A30" s="124" t="s">
        <v>737</v>
      </c>
      <c r="B30" s="250">
        <v>0</v>
      </c>
      <c r="C30" s="250">
        <v>0</v>
      </c>
      <c r="D30" s="250">
        <f t="shared" si="8"/>
        <v>0</v>
      </c>
      <c r="E30" s="250">
        <v>0</v>
      </c>
      <c r="F30" s="250">
        <v>0</v>
      </c>
      <c r="G30" s="250">
        <f t="shared" si="9"/>
        <v>0</v>
      </c>
      <c r="H30" s="137" t="s">
        <v>738</v>
      </c>
    </row>
    <row r="31" spans="1:8" x14ac:dyDescent="0.25">
      <c r="A31" s="124" t="s">
        <v>403</v>
      </c>
      <c r="B31" s="250">
        <v>0</v>
      </c>
      <c r="C31" s="250">
        <v>0</v>
      </c>
      <c r="D31" s="250">
        <f t="shared" si="8"/>
        <v>0</v>
      </c>
      <c r="E31" s="250">
        <v>0</v>
      </c>
      <c r="F31" s="250">
        <v>0</v>
      </c>
      <c r="G31" s="250">
        <f t="shared" si="9"/>
        <v>0</v>
      </c>
      <c r="H31" s="137" t="s">
        <v>739</v>
      </c>
    </row>
    <row r="32" spans="1:8" x14ac:dyDescent="0.25">
      <c r="A32" s="124" t="s">
        <v>404</v>
      </c>
      <c r="B32" s="250">
        <v>0</v>
      </c>
      <c r="C32" s="250">
        <v>0</v>
      </c>
      <c r="D32" s="250">
        <f t="shared" si="8"/>
        <v>0</v>
      </c>
      <c r="E32" s="250">
        <v>0</v>
      </c>
      <c r="F32" s="250">
        <v>0</v>
      </c>
      <c r="G32" s="250">
        <f t="shared" si="9"/>
        <v>0</v>
      </c>
      <c r="H32" s="137" t="s">
        <v>740</v>
      </c>
    </row>
    <row r="33" spans="1:8" x14ac:dyDescent="0.25">
      <c r="A33" s="124" t="s">
        <v>405</v>
      </c>
      <c r="B33" s="250">
        <v>0</v>
      </c>
      <c r="C33" s="250">
        <v>0</v>
      </c>
      <c r="D33" s="250">
        <f t="shared" si="8"/>
        <v>0</v>
      </c>
      <c r="E33" s="250">
        <v>0</v>
      </c>
      <c r="F33" s="250">
        <v>0</v>
      </c>
      <c r="G33" s="250">
        <f t="shared" si="9"/>
        <v>0</v>
      </c>
      <c r="H33" s="137" t="s">
        <v>741</v>
      </c>
    </row>
    <row r="34" spans="1:8" x14ac:dyDescent="0.25">
      <c r="A34" s="124" t="s">
        <v>406</v>
      </c>
      <c r="B34" s="250">
        <v>0</v>
      </c>
      <c r="C34" s="250">
        <v>0</v>
      </c>
      <c r="D34" s="250">
        <f t="shared" si="8"/>
        <v>0</v>
      </c>
      <c r="E34" s="250">
        <v>0</v>
      </c>
      <c r="F34" s="250">
        <v>0</v>
      </c>
      <c r="G34" s="250">
        <f t="shared" si="9"/>
        <v>0</v>
      </c>
      <c r="H34" s="137" t="s">
        <v>742</v>
      </c>
    </row>
    <row r="35" spans="1:8" x14ac:dyDescent="0.25">
      <c r="A35" s="124" t="s">
        <v>407</v>
      </c>
      <c r="B35" s="250">
        <v>0</v>
      </c>
      <c r="C35" s="250">
        <v>0</v>
      </c>
      <c r="D35" s="250">
        <f t="shared" si="8"/>
        <v>0</v>
      </c>
      <c r="E35" s="250">
        <v>0</v>
      </c>
      <c r="F35" s="250">
        <v>0</v>
      </c>
      <c r="G35" s="250">
        <f t="shared" si="9"/>
        <v>0</v>
      </c>
      <c r="H35" s="137" t="s">
        <v>743</v>
      </c>
    </row>
    <row r="36" spans="1:8" x14ac:dyDescent="0.25">
      <c r="A36" s="124" t="s">
        <v>408</v>
      </c>
      <c r="B36" s="250">
        <v>0</v>
      </c>
      <c r="C36" s="250">
        <v>0</v>
      </c>
      <c r="D36" s="250">
        <f t="shared" si="8"/>
        <v>0</v>
      </c>
      <c r="E36" s="250">
        <v>0</v>
      </c>
      <c r="F36" s="250">
        <v>0</v>
      </c>
      <c r="G36" s="250">
        <f t="shared" si="9"/>
        <v>0</v>
      </c>
      <c r="H36" s="137" t="s">
        <v>744</v>
      </c>
    </row>
    <row r="37" spans="1:8" ht="30" x14ac:dyDescent="0.25">
      <c r="A37" s="138" t="s">
        <v>745</v>
      </c>
      <c r="B37" s="250">
        <f>SUM(B38:B41)</f>
        <v>0</v>
      </c>
      <c r="C37" s="250">
        <f t="shared" ref="C37:G37" si="10">SUM(C38:C41)</f>
        <v>0</v>
      </c>
      <c r="D37" s="250">
        <f t="shared" si="10"/>
        <v>0</v>
      </c>
      <c r="E37" s="250">
        <f t="shared" si="10"/>
        <v>0</v>
      </c>
      <c r="F37" s="250">
        <f t="shared" si="10"/>
        <v>0</v>
      </c>
      <c r="G37" s="250">
        <f t="shared" si="10"/>
        <v>0</v>
      </c>
    </row>
    <row r="38" spans="1:8" ht="30" x14ac:dyDescent="0.25">
      <c r="A38" s="125" t="s">
        <v>410</v>
      </c>
      <c r="B38" s="250">
        <v>0</v>
      </c>
      <c r="C38" s="250">
        <v>0</v>
      </c>
      <c r="D38" s="250">
        <f t="shared" ref="D38:D41" si="11">B38+C38</f>
        <v>0</v>
      </c>
      <c r="E38" s="250">
        <v>0</v>
      </c>
      <c r="F38" s="250">
        <v>0</v>
      </c>
      <c r="G38" s="250">
        <f t="shared" ref="G38:G41" si="12">D38-E38</f>
        <v>0</v>
      </c>
      <c r="H38" s="137" t="s">
        <v>746</v>
      </c>
    </row>
    <row r="39" spans="1:8" ht="30" x14ac:dyDescent="0.25">
      <c r="A39" s="125" t="s">
        <v>411</v>
      </c>
      <c r="B39" s="250">
        <v>0</v>
      </c>
      <c r="C39" s="250">
        <v>0</v>
      </c>
      <c r="D39" s="250">
        <f t="shared" si="11"/>
        <v>0</v>
      </c>
      <c r="E39" s="250">
        <v>0</v>
      </c>
      <c r="F39" s="250">
        <v>0</v>
      </c>
      <c r="G39" s="250">
        <f t="shared" si="12"/>
        <v>0</v>
      </c>
      <c r="H39" s="137" t="s">
        <v>747</v>
      </c>
    </row>
    <row r="40" spans="1:8" x14ac:dyDescent="0.25">
      <c r="A40" s="125" t="s">
        <v>412</v>
      </c>
      <c r="B40" s="250">
        <v>0</v>
      </c>
      <c r="C40" s="250">
        <v>0</v>
      </c>
      <c r="D40" s="250">
        <f t="shared" si="11"/>
        <v>0</v>
      </c>
      <c r="E40" s="250">
        <v>0</v>
      </c>
      <c r="F40" s="250">
        <v>0</v>
      </c>
      <c r="G40" s="250">
        <f t="shared" si="12"/>
        <v>0</v>
      </c>
      <c r="H40" s="137" t="s">
        <v>748</v>
      </c>
    </row>
    <row r="41" spans="1:8" x14ac:dyDescent="0.25">
      <c r="A41" s="125" t="s">
        <v>413</v>
      </c>
      <c r="B41" s="250">
        <v>0</v>
      </c>
      <c r="C41" s="250">
        <v>0</v>
      </c>
      <c r="D41" s="250">
        <f t="shared" si="11"/>
        <v>0</v>
      </c>
      <c r="E41" s="250">
        <v>0</v>
      </c>
      <c r="F41" s="250">
        <v>0</v>
      </c>
      <c r="G41" s="250">
        <f t="shared" si="12"/>
        <v>0</v>
      </c>
      <c r="H41" s="137" t="s">
        <v>749</v>
      </c>
    </row>
    <row r="42" spans="1:8" x14ac:dyDescent="0.25">
      <c r="A42" s="125"/>
      <c r="B42" s="250"/>
      <c r="C42" s="250"/>
      <c r="D42" s="250"/>
      <c r="E42" s="250"/>
      <c r="F42" s="250"/>
      <c r="G42" s="250"/>
    </row>
    <row r="43" spans="1:8" x14ac:dyDescent="0.25">
      <c r="A43" s="80" t="s">
        <v>750</v>
      </c>
      <c r="B43" s="252">
        <f>B44+B53+B61+B71</f>
        <v>69420000</v>
      </c>
      <c r="C43" s="252">
        <f t="shared" ref="C43:G43" si="13">C44+C53+C61+C71</f>
        <v>17401949.579999998</v>
      </c>
      <c r="D43" s="252">
        <f t="shared" si="13"/>
        <v>86821949.579999998</v>
      </c>
      <c r="E43" s="252">
        <f t="shared" si="13"/>
        <v>43661921.159999996</v>
      </c>
      <c r="F43" s="252">
        <f t="shared" si="13"/>
        <v>42938374.890000001</v>
      </c>
      <c r="G43" s="252">
        <f t="shared" si="13"/>
        <v>43160028.420000002</v>
      </c>
    </row>
    <row r="44" spans="1:8" x14ac:dyDescent="0.25">
      <c r="A44" s="109" t="s">
        <v>751</v>
      </c>
      <c r="B44" s="250">
        <f>SUM(B45:B52)</f>
        <v>16827441.579999998</v>
      </c>
      <c r="C44" s="250">
        <f t="shared" ref="C44:G44" si="14">SUM(C45:C52)</f>
        <v>0</v>
      </c>
      <c r="D44" s="250">
        <f t="shared" si="14"/>
        <v>16827441.579999998</v>
      </c>
      <c r="E44" s="250">
        <f t="shared" si="14"/>
        <v>7182747.9400000004</v>
      </c>
      <c r="F44" s="250">
        <f t="shared" si="14"/>
        <v>7182621.6600000001</v>
      </c>
      <c r="G44" s="250">
        <f t="shared" si="14"/>
        <v>9644693.6400000006</v>
      </c>
    </row>
    <row r="45" spans="1:8" x14ac:dyDescent="0.25">
      <c r="A45" s="125" t="s">
        <v>386</v>
      </c>
      <c r="B45" s="250">
        <v>0</v>
      </c>
      <c r="C45" s="250">
        <v>0</v>
      </c>
      <c r="D45" s="250">
        <f t="shared" ref="D45:D52" si="15">B45+C45</f>
        <v>0</v>
      </c>
      <c r="E45" s="250">
        <v>0</v>
      </c>
      <c r="F45" s="250">
        <v>0</v>
      </c>
      <c r="G45" s="250">
        <f t="shared" ref="G45:G52" si="16">D45-E45</f>
        <v>0</v>
      </c>
      <c r="H45" s="137" t="s">
        <v>752</v>
      </c>
    </row>
    <row r="46" spans="1:8" x14ac:dyDescent="0.25">
      <c r="A46" s="125" t="s">
        <v>387</v>
      </c>
      <c r="B46" s="250">
        <v>0</v>
      </c>
      <c r="C46" s="250">
        <v>0</v>
      </c>
      <c r="D46" s="250">
        <f t="shared" si="15"/>
        <v>0</v>
      </c>
      <c r="E46" s="250">
        <v>0</v>
      </c>
      <c r="F46" s="250">
        <v>0</v>
      </c>
      <c r="G46" s="250">
        <f t="shared" si="16"/>
        <v>0</v>
      </c>
      <c r="H46" s="137" t="s">
        <v>753</v>
      </c>
    </row>
    <row r="47" spans="1:8" x14ac:dyDescent="0.25">
      <c r="A47" s="125" t="s">
        <v>388</v>
      </c>
      <c r="B47" s="251">
        <v>5287338.78</v>
      </c>
      <c r="C47" s="251">
        <v>0</v>
      </c>
      <c r="D47" s="250">
        <f t="shared" si="15"/>
        <v>5287338.78</v>
      </c>
      <c r="E47" s="251">
        <v>2346928.84</v>
      </c>
      <c r="F47" s="251">
        <v>2346802.56</v>
      </c>
      <c r="G47" s="250">
        <f t="shared" si="16"/>
        <v>2940409.9400000004</v>
      </c>
      <c r="H47" s="137" t="s">
        <v>754</v>
      </c>
    </row>
    <row r="48" spans="1:8" x14ac:dyDescent="0.25">
      <c r="A48" s="125" t="s">
        <v>389</v>
      </c>
      <c r="B48" s="250">
        <v>0</v>
      </c>
      <c r="C48" s="250">
        <v>0</v>
      </c>
      <c r="D48" s="250">
        <f t="shared" si="15"/>
        <v>0</v>
      </c>
      <c r="E48" s="250">
        <v>0</v>
      </c>
      <c r="F48" s="250">
        <v>0</v>
      </c>
      <c r="G48" s="250">
        <f t="shared" si="16"/>
        <v>0</v>
      </c>
      <c r="H48" s="137" t="s">
        <v>755</v>
      </c>
    </row>
    <row r="49" spans="1:8" x14ac:dyDescent="0.25">
      <c r="A49" s="125" t="s">
        <v>390</v>
      </c>
      <c r="B49" s="251">
        <v>4715320.17</v>
      </c>
      <c r="C49" s="251">
        <v>0</v>
      </c>
      <c r="D49" s="250">
        <f t="shared" si="15"/>
        <v>4715320.17</v>
      </c>
      <c r="E49" s="251">
        <v>2456865.4</v>
      </c>
      <c r="F49" s="251">
        <v>2456865.4</v>
      </c>
      <c r="G49" s="250">
        <f t="shared" si="16"/>
        <v>2258454.77</v>
      </c>
      <c r="H49" s="137" t="s">
        <v>756</v>
      </c>
    </row>
    <row r="50" spans="1:8" x14ac:dyDescent="0.25">
      <c r="A50" s="125" t="s">
        <v>391</v>
      </c>
      <c r="B50" s="250">
        <v>0</v>
      </c>
      <c r="C50" s="250">
        <v>0</v>
      </c>
      <c r="D50" s="250">
        <f t="shared" si="15"/>
        <v>0</v>
      </c>
      <c r="E50" s="250">
        <v>0</v>
      </c>
      <c r="F50" s="250">
        <v>0</v>
      </c>
      <c r="G50" s="250">
        <f t="shared" si="16"/>
        <v>0</v>
      </c>
      <c r="H50" s="137" t="s">
        <v>757</v>
      </c>
    </row>
    <row r="51" spans="1:8" x14ac:dyDescent="0.25">
      <c r="A51" s="125" t="s">
        <v>392</v>
      </c>
      <c r="B51" s="251">
        <v>5696787.4199999999</v>
      </c>
      <c r="C51" s="251">
        <v>0</v>
      </c>
      <c r="D51" s="250">
        <f t="shared" si="15"/>
        <v>5696787.4199999999</v>
      </c>
      <c r="E51" s="251">
        <v>2378953.7000000002</v>
      </c>
      <c r="F51" s="251">
        <v>2378953.7000000002</v>
      </c>
      <c r="G51" s="250">
        <f t="shared" si="16"/>
        <v>3317833.7199999997</v>
      </c>
      <c r="H51" s="137" t="s">
        <v>758</v>
      </c>
    </row>
    <row r="52" spans="1:8" x14ac:dyDescent="0.25">
      <c r="A52" s="125" t="s">
        <v>393</v>
      </c>
      <c r="B52" s="251">
        <v>1127995.21</v>
      </c>
      <c r="C52" s="251">
        <v>0</v>
      </c>
      <c r="D52" s="250">
        <f t="shared" si="15"/>
        <v>1127995.21</v>
      </c>
      <c r="E52" s="251">
        <v>0</v>
      </c>
      <c r="F52" s="251">
        <v>0</v>
      </c>
      <c r="G52" s="250">
        <f t="shared" si="16"/>
        <v>1127995.21</v>
      </c>
      <c r="H52" s="137" t="s">
        <v>759</v>
      </c>
    </row>
    <row r="53" spans="1:8" x14ac:dyDescent="0.25">
      <c r="A53" s="109" t="s">
        <v>394</v>
      </c>
      <c r="B53" s="250">
        <f>SUM(B54:B60)</f>
        <v>33691944.939999998</v>
      </c>
      <c r="C53" s="250">
        <f t="shared" ref="C53:G53" si="17">SUM(C54:C60)</f>
        <v>17401949.579999998</v>
      </c>
      <c r="D53" s="250">
        <f t="shared" si="17"/>
        <v>51093894.519999996</v>
      </c>
      <c r="E53" s="250">
        <f t="shared" si="17"/>
        <v>23674480.969999999</v>
      </c>
      <c r="F53" s="250">
        <f t="shared" si="17"/>
        <v>23674480.969999999</v>
      </c>
      <c r="G53" s="250">
        <f t="shared" si="17"/>
        <v>27419413.549999997</v>
      </c>
    </row>
    <row r="54" spans="1:8" x14ac:dyDescent="0.25">
      <c r="A54" s="125" t="s">
        <v>726</v>
      </c>
      <c r="B54" s="250">
        <v>0</v>
      </c>
      <c r="C54" s="250">
        <v>0</v>
      </c>
      <c r="D54" s="250">
        <f t="shared" ref="D54:D60" si="18">B54+C54</f>
        <v>0</v>
      </c>
      <c r="E54" s="250">
        <v>0</v>
      </c>
      <c r="F54" s="250">
        <v>0</v>
      </c>
      <c r="G54" s="250">
        <f t="shared" ref="G54:G60" si="19">D54-E54</f>
        <v>0</v>
      </c>
      <c r="H54" s="137" t="s">
        <v>760</v>
      </c>
    </row>
    <row r="55" spans="1:8" x14ac:dyDescent="0.25">
      <c r="A55" s="125" t="s">
        <v>395</v>
      </c>
      <c r="B55" s="251">
        <v>33691944.939999998</v>
      </c>
      <c r="C55" s="251">
        <v>17401949.579999998</v>
      </c>
      <c r="D55" s="250">
        <f t="shared" si="18"/>
        <v>51093894.519999996</v>
      </c>
      <c r="E55" s="251">
        <v>23674480.969999999</v>
      </c>
      <c r="F55" s="251">
        <v>23674480.969999999</v>
      </c>
      <c r="G55" s="250">
        <f t="shared" si="19"/>
        <v>27419413.549999997</v>
      </c>
      <c r="H55" s="137" t="s">
        <v>761</v>
      </c>
    </row>
    <row r="56" spans="1:8" x14ac:dyDescent="0.25">
      <c r="A56" s="125" t="s">
        <v>396</v>
      </c>
      <c r="B56" s="250">
        <v>0</v>
      </c>
      <c r="C56" s="250">
        <v>0</v>
      </c>
      <c r="D56" s="250">
        <f t="shared" si="18"/>
        <v>0</v>
      </c>
      <c r="E56" s="250">
        <v>0</v>
      </c>
      <c r="F56" s="250">
        <v>0</v>
      </c>
      <c r="G56" s="250">
        <f t="shared" si="19"/>
        <v>0</v>
      </c>
      <c r="H56" s="137" t="s">
        <v>762</v>
      </c>
    </row>
    <row r="57" spans="1:8" x14ac:dyDescent="0.25">
      <c r="A57" s="126" t="s">
        <v>397</v>
      </c>
      <c r="B57" s="250">
        <v>0</v>
      </c>
      <c r="C57" s="250">
        <v>0</v>
      </c>
      <c r="D57" s="250">
        <f t="shared" si="18"/>
        <v>0</v>
      </c>
      <c r="E57" s="250">
        <v>0</v>
      </c>
      <c r="F57" s="250">
        <v>0</v>
      </c>
      <c r="G57" s="250">
        <f t="shared" si="19"/>
        <v>0</v>
      </c>
      <c r="H57" s="137" t="s">
        <v>763</v>
      </c>
    </row>
    <row r="58" spans="1:8" x14ac:dyDescent="0.25">
      <c r="A58" s="125" t="s">
        <v>731</v>
      </c>
      <c r="B58" s="250">
        <v>0</v>
      </c>
      <c r="C58" s="250">
        <v>0</v>
      </c>
      <c r="D58" s="250">
        <f t="shared" si="18"/>
        <v>0</v>
      </c>
      <c r="E58" s="250">
        <v>0</v>
      </c>
      <c r="F58" s="250">
        <v>0</v>
      </c>
      <c r="G58" s="250">
        <f t="shared" si="19"/>
        <v>0</v>
      </c>
      <c r="H58" s="137" t="s">
        <v>764</v>
      </c>
    </row>
    <row r="59" spans="1:8" x14ac:dyDescent="0.25">
      <c r="A59" s="125" t="s">
        <v>398</v>
      </c>
      <c r="B59" s="250">
        <v>0</v>
      </c>
      <c r="C59" s="250">
        <v>0</v>
      </c>
      <c r="D59" s="250">
        <f t="shared" si="18"/>
        <v>0</v>
      </c>
      <c r="E59" s="250">
        <v>0</v>
      </c>
      <c r="F59" s="250">
        <v>0</v>
      </c>
      <c r="G59" s="250">
        <f t="shared" si="19"/>
        <v>0</v>
      </c>
      <c r="H59" s="137" t="s">
        <v>765</v>
      </c>
    </row>
    <row r="60" spans="1:8" x14ac:dyDescent="0.25">
      <c r="A60" s="125" t="s">
        <v>399</v>
      </c>
      <c r="B60" s="250">
        <v>0</v>
      </c>
      <c r="C60" s="250">
        <v>0</v>
      </c>
      <c r="D60" s="250">
        <f t="shared" si="18"/>
        <v>0</v>
      </c>
      <c r="E60" s="250">
        <v>0</v>
      </c>
      <c r="F60" s="250">
        <v>0</v>
      </c>
      <c r="G60" s="250">
        <f t="shared" si="19"/>
        <v>0</v>
      </c>
      <c r="H60" s="137" t="s">
        <v>766</v>
      </c>
    </row>
    <row r="61" spans="1:8" x14ac:dyDescent="0.25">
      <c r="A61" s="109" t="s">
        <v>400</v>
      </c>
      <c r="B61" s="250">
        <f>SUM(B62:B70)</f>
        <v>18900613.48</v>
      </c>
      <c r="C61" s="250">
        <f t="shared" ref="C61:G61" si="20">SUM(C62:C70)</f>
        <v>0</v>
      </c>
      <c r="D61" s="250">
        <f t="shared" si="20"/>
        <v>18900613.48</v>
      </c>
      <c r="E61" s="250">
        <f t="shared" si="20"/>
        <v>12804692.25</v>
      </c>
      <c r="F61" s="250">
        <f t="shared" si="20"/>
        <v>12081272.26</v>
      </c>
      <c r="G61" s="250">
        <f t="shared" si="20"/>
        <v>6095921.2300000004</v>
      </c>
    </row>
    <row r="62" spans="1:8" x14ac:dyDescent="0.25">
      <c r="A62" s="125" t="s">
        <v>401</v>
      </c>
      <c r="B62" s="251">
        <v>18900613.48</v>
      </c>
      <c r="C62" s="251">
        <v>0</v>
      </c>
      <c r="D62" s="250">
        <f t="shared" ref="D62:D70" si="21">B62+C62</f>
        <v>18900613.48</v>
      </c>
      <c r="E62" s="251">
        <v>12804692.25</v>
      </c>
      <c r="F62" s="251">
        <v>12081272.26</v>
      </c>
      <c r="G62" s="250">
        <f t="shared" ref="G62:G70" si="22">D62-E62</f>
        <v>6095921.2300000004</v>
      </c>
      <c r="H62" s="137" t="s">
        <v>767</v>
      </c>
    </row>
    <row r="63" spans="1:8" x14ac:dyDescent="0.25">
      <c r="A63" s="125" t="s">
        <v>402</v>
      </c>
      <c r="B63" s="250">
        <v>0</v>
      </c>
      <c r="C63" s="250">
        <v>0</v>
      </c>
      <c r="D63" s="250">
        <f t="shared" si="21"/>
        <v>0</v>
      </c>
      <c r="E63" s="250">
        <v>0</v>
      </c>
      <c r="F63" s="250">
        <v>0</v>
      </c>
      <c r="G63" s="250">
        <f t="shared" si="22"/>
        <v>0</v>
      </c>
      <c r="H63" s="137" t="s">
        <v>768</v>
      </c>
    </row>
    <row r="64" spans="1:8" x14ac:dyDescent="0.25">
      <c r="A64" s="125" t="s">
        <v>737</v>
      </c>
      <c r="B64" s="250">
        <v>0</v>
      </c>
      <c r="C64" s="250">
        <v>0</v>
      </c>
      <c r="D64" s="250">
        <f t="shared" si="21"/>
        <v>0</v>
      </c>
      <c r="E64" s="250">
        <v>0</v>
      </c>
      <c r="F64" s="250">
        <v>0</v>
      </c>
      <c r="G64" s="250">
        <f t="shared" si="22"/>
        <v>0</v>
      </c>
      <c r="H64" s="137" t="s">
        <v>769</v>
      </c>
    </row>
    <row r="65" spans="1:8" x14ac:dyDescent="0.25">
      <c r="A65" s="125" t="s">
        <v>403</v>
      </c>
      <c r="B65" s="250">
        <v>0</v>
      </c>
      <c r="C65" s="250">
        <v>0</v>
      </c>
      <c r="D65" s="250">
        <f t="shared" si="21"/>
        <v>0</v>
      </c>
      <c r="E65" s="250">
        <v>0</v>
      </c>
      <c r="F65" s="250">
        <v>0</v>
      </c>
      <c r="G65" s="250">
        <f t="shared" si="22"/>
        <v>0</v>
      </c>
      <c r="H65" s="137" t="s">
        <v>770</v>
      </c>
    </row>
    <row r="66" spans="1:8" x14ac:dyDescent="0.25">
      <c r="A66" s="125" t="s">
        <v>404</v>
      </c>
      <c r="B66" s="250">
        <v>0</v>
      </c>
      <c r="C66" s="250">
        <v>0</v>
      </c>
      <c r="D66" s="250">
        <f t="shared" si="21"/>
        <v>0</v>
      </c>
      <c r="E66" s="250">
        <v>0</v>
      </c>
      <c r="F66" s="250">
        <v>0</v>
      </c>
      <c r="G66" s="250">
        <f t="shared" si="22"/>
        <v>0</v>
      </c>
      <c r="H66" s="137" t="s">
        <v>771</v>
      </c>
    </row>
    <row r="67" spans="1:8" x14ac:dyDescent="0.25">
      <c r="A67" s="125" t="s">
        <v>405</v>
      </c>
      <c r="B67" s="250">
        <v>0</v>
      </c>
      <c r="C67" s="250">
        <v>0</v>
      </c>
      <c r="D67" s="250">
        <f t="shared" si="21"/>
        <v>0</v>
      </c>
      <c r="E67" s="250">
        <v>0</v>
      </c>
      <c r="F67" s="250">
        <v>0</v>
      </c>
      <c r="G67" s="250">
        <f t="shared" si="22"/>
        <v>0</v>
      </c>
      <c r="H67" s="137" t="s">
        <v>772</v>
      </c>
    </row>
    <row r="68" spans="1:8" x14ac:dyDescent="0.25">
      <c r="A68" s="125" t="s">
        <v>406</v>
      </c>
      <c r="B68" s="250">
        <v>0</v>
      </c>
      <c r="C68" s="250">
        <v>0</v>
      </c>
      <c r="D68" s="250">
        <f t="shared" si="21"/>
        <v>0</v>
      </c>
      <c r="E68" s="250">
        <v>0</v>
      </c>
      <c r="F68" s="250">
        <v>0</v>
      </c>
      <c r="G68" s="250">
        <f t="shared" si="22"/>
        <v>0</v>
      </c>
      <c r="H68" s="137" t="s">
        <v>773</v>
      </c>
    </row>
    <row r="69" spans="1:8" x14ac:dyDescent="0.25">
      <c r="A69" s="125" t="s">
        <v>407</v>
      </c>
      <c r="B69" s="250">
        <v>0</v>
      </c>
      <c r="C69" s="250">
        <v>0</v>
      </c>
      <c r="D69" s="250">
        <f t="shared" si="21"/>
        <v>0</v>
      </c>
      <c r="E69" s="250">
        <v>0</v>
      </c>
      <c r="F69" s="250">
        <v>0</v>
      </c>
      <c r="G69" s="250">
        <f t="shared" si="22"/>
        <v>0</v>
      </c>
      <c r="H69" s="137" t="s">
        <v>774</v>
      </c>
    </row>
    <row r="70" spans="1:8" x14ac:dyDescent="0.25">
      <c r="A70" s="125" t="s">
        <v>408</v>
      </c>
      <c r="B70" s="250">
        <v>0</v>
      </c>
      <c r="C70" s="250">
        <v>0</v>
      </c>
      <c r="D70" s="250">
        <f t="shared" si="21"/>
        <v>0</v>
      </c>
      <c r="E70" s="250">
        <v>0</v>
      </c>
      <c r="F70" s="250">
        <v>0</v>
      </c>
      <c r="G70" s="250">
        <f t="shared" si="22"/>
        <v>0</v>
      </c>
      <c r="H70" s="137" t="s">
        <v>775</v>
      </c>
    </row>
    <row r="71" spans="1:8" x14ac:dyDescent="0.25">
      <c r="A71" s="138" t="s">
        <v>409</v>
      </c>
      <c r="B71" s="253">
        <f>SUM(B72:B75)</f>
        <v>0</v>
      </c>
      <c r="C71" s="253">
        <f t="shared" ref="C71:G71" si="23">SUM(C72:C75)</f>
        <v>0</v>
      </c>
      <c r="D71" s="253">
        <f t="shared" si="23"/>
        <v>0</v>
      </c>
      <c r="E71" s="253">
        <f t="shared" si="23"/>
        <v>0</v>
      </c>
      <c r="F71" s="253">
        <f t="shared" si="23"/>
        <v>0</v>
      </c>
      <c r="G71" s="253">
        <f t="shared" si="23"/>
        <v>0</v>
      </c>
    </row>
    <row r="72" spans="1:8" ht="30" x14ac:dyDescent="0.25">
      <c r="A72" s="125" t="s">
        <v>410</v>
      </c>
      <c r="B72" s="250">
        <v>0</v>
      </c>
      <c r="C72" s="250">
        <v>0</v>
      </c>
      <c r="D72" s="250">
        <f t="shared" ref="D72:D75" si="24">B72+C72</f>
        <v>0</v>
      </c>
      <c r="E72" s="250">
        <v>0</v>
      </c>
      <c r="F72" s="250">
        <v>0</v>
      </c>
      <c r="G72" s="250">
        <f t="shared" ref="G72:G75" si="25">D72-E72</f>
        <v>0</v>
      </c>
      <c r="H72" s="137" t="s">
        <v>776</v>
      </c>
    </row>
    <row r="73" spans="1:8" ht="30" x14ac:dyDescent="0.25">
      <c r="A73" s="125" t="s">
        <v>411</v>
      </c>
      <c r="B73" s="250">
        <v>0</v>
      </c>
      <c r="C73" s="250">
        <v>0</v>
      </c>
      <c r="D73" s="250">
        <f t="shared" si="24"/>
        <v>0</v>
      </c>
      <c r="E73" s="250">
        <v>0</v>
      </c>
      <c r="F73" s="250">
        <v>0</v>
      </c>
      <c r="G73" s="250">
        <f t="shared" si="25"/>
        <v>0</v>
      </c>
      <c r="H73" s="137" t="s">
        <v>777</v>
      </c>
    </row>
    <row r="74" spans="1:8" x14ac:dyDescent="0.25">
      <c r="A74" s="125" t="s">
        <v>412</v>
      </c>
      <c r="B74" s="250">
        <v>0</v>
      </c>
      <c r="C74" s="250">
        <v>0</v>
      </c>
      <c r="D74" s="250">
        <f t="shared" si="24"/>
        <v>0</v>
      </c>
      <c r="E74" s="250">
        <v>0</v>
      </c>
      <c r="F74" s="250">
        <v>0</v>
      </c>
      <c r="G74" s="250">
        <f t="shared" si="25"/>
        <v>0</v>
      </c>
      <c r="H74" s="137" t="s">
        <v>778</v>
      </c>
    </row>
    <row r="75" spans="1:8" x14ac:dyDescent="0.25">
      <c r="A75" s="125" t="s">
        <v>413</v>
      </c>
      <c r="B75" s="250">
        <v>0</v>
      </c>
      <c r="C75" s="250">
        <v>0</v>
      </c>
      <c r="D75" s="250">
        <f t="shared" si="24"/>
        <v>0</v>
      </c>
      <c r="E75" s="250">
        <v>0</v>
      </c>
      <c r="F75" s="250">
        <v>0</v>
      </c>
      <c r="G75" s="250">
        <f t="shared" si="25"/>
        <v>0</v>
      </c>
      <c r="H75" s="137" t="s">
        <v>779</v>
      </c>
    </row>
    <row r="76" spans="1:8" x14ac:dyDescent="0.25">
      <c r="A76" s="72"/>
      <c r="B76" s="254"/>
      <c r="C76" s="254"/>
      <c r="D76" s="254"/>
      <c r="E76" s="254"/>
      <c r="F76" s="254"/>
      <c r="G76" s="254"/>
    </row>
    <row r="77" spans="1:8" x14ac:dyDescent="0.25">
      <c r="A77" s="80" t="s">
        <v>375</v>
      </c>
      <c r="B77" s="252">
        <f>B9+B43</f>
        <v>225242200</v>
      </c>
      <c r="C77" s="252">
        <f t="shared" ref="C77:G77" si="26">C9+C43</f>
        <v>34840259.349999994</v>
      </c>
      <c r="D77" s="252">
        <f t="shared" si="26"/>
        <v>260082459.35000002</v>
      </c>
      <c r="E77" s="252">
        <f t="shared" si="26"/>
        <v>120461558.23999998</v>
      </c>
      <c r="F77" s="252">
        <f t="shared" si="26"/>
        <v>113171136.10000001</v>
      </c>
      <c r="G77" s="252">
        <f t="shared" si="26"/>
        <v>139620901.11000001</v>
      </c>
    </row>
    <row r="78" spans="1:8" x14ac:dyDescent="0.25">
      <c r="A78" s="106"/>
      <c r="B78" s="255"/>
      <c r="C78" s="255"/>
      <c r="D78" s="255"/>
      <c r="E78" s="255"/>
      <c r="F78" s="255"/>
      <c r="G78" s="255"/>
      <c r="H78" s="1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.31496062992125984" footer="0.31496062992125984"/>
  <pageSetup scale="60" orientation="landscape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F44" sqref="F44"/>
    </sheetView>
  </sheetViews>
  <sheetFormatPr baseColWidth="10" defaultRowHeight="15" x14ac:dyDescent="0.25"/>
  <cols>
    <col min="1" max="1" width="87" customWidth="1"/>
    <col min="2" max="2" width="18.7109375" customWidth="1"/>
    <col min="3" max="3" width="18.42578125" customWidth="1"/>
    <col min="4" max="4" width="18.7109375" customWidth="1"/>
    <col min="5" max="5" width="18.42578125" customWidth="1"/>
    <col min="6" max="6" width="19.7109375" customWidth="1"/>
    <col min="7" max="7" width="19" customWidth="1"/>
  </cols>
  <sheetData>
    <row r="1" spans="1:7" ht="40.9" customHeight="1" x14ac:dyDescent="0.25">
      <c r="A1" s="157" t="s">
        <v>414</v>
      </c>
      <c r="B1" s="155"/>
      <c r="C1" s="155"/>
      <c r="D1" s="155"/>
      <c r="E1" s="155"/>
      <c r="F1" s="155"/>
      <c r="G1" s="155"/>
    </row>
    <row r="2" spans="1:7" x14ac:dyDescent="0.25">
      <c r="A2" s="263" t="s">
        <v>538</v>
      </c>
      <c r="B2" s="264"/>
      <c r="C2" s="264"/>
      <c r="D2" s="264"/>
      <c r="E2" s="264"/>
      <c r="F2" s="264"/>
      <c r="G2" s="265"/>
    </row>
    <row r="3" spans="1:7" x14ac:dyDescent="0.25">
      <c r="A3" s="269" t="s">
        <v>292</v>
      </c>
      <c r="B3" s="270"/>
      <c r="C3" s="270"/>
      <c r="D3" s="270"/>
      <c r="E3" s="270"/>
      <c r="F3" s="270"/>
      <c r="G3" s="271"/>
    </row>
    <row r="4" spans="1:7" x14ac:dyDescent="0.25">
      <c r="A4" s="269" t="s">
        <v>415</v>
      </c>
      <c r="B4" s="270"/>
      <c r="C4" s="270"/>
      <c r="D4" s="270"/>
      <c r="E4" s="270"/>
      <c r="F4" s="270"/>
      <c r="G4" s="271"/>
    </row>
    <row r="5" spans="1:7" x14ac:dyDescent="0.25">
      <c r="A5" s="269" t="s">
        <v>786</v>
      </c>
      <c r="B5" s="270"/>
      <c r="C5" s="270"/>
      <c r="D5" s="270"/>
      <c r="E5" s="270"/>
      <c r="F5" s="270"/>
      <c r="G5" s="271"/>
    </row>
    <row r="6" spans="1:7" ht="41.45" customHeight="1" x14ac:dyDescent="0.25">
      <c r="A6" s="272" t="s">
        <v>2</v>
      </c>
      <c r="B6" s="273"/>
      <c r="C6" s="273"/>
      <c r="D6" s="273"/>
      <c r="E6" s="273"/>
      <c r="F6" s="273"/>
      <c r="G6" s="274"/>
    </row>
    <row r="7" spans="1:7" x14ac:dyDescent="0.25">
      <c r="A7" s="228" t="s">
        <v>416</v>
      </c>
      <c r="B7" s="262" t="s">
        <v>294</v>
      </c>
      <c r="C7" s="262"/>
      <c r="D7" s="262"/>
      <c r="E7" s="262"/>
      <c r="F7" s="262"/>
      <c r="G7" s="262" t="s">
        <v>295</v>
      </c>
    </row>
    <row r="8" spans="1:7" ht="46.5" customHeight="1" x14ac:dyDescent="0.25">
      <c r="A8" s="229"/>
      <c r="B8" s="197" t="s">
        <v>296</v>
      </c>
      <c r="C8" s="280" t="s">
        <v>383</v>
      </c>
      <c r="D8" s="280" t="s">
        <v>228</v>
      </c>
      <c r="E8" s="280" t="s">
        <v>185</v>
      </c>
      <c r="F8" s="280" t="s">
        <v>202</v>
      </c>
      <c r="G8" s="281"/>
    </row>
    <row r="9" spans="1:7" ht="15.75" customHeight="1" x14ac:dyDescent="0.25">
      <c r="A9" s="121" t="s">
        <v>417</v>
      </c>
      <c r="B9" s="275">
        <f>B10+B11+B12+B15+B16+B19</f>
        <v>93953913.629999995</v>
      </c>
      <c r="C9" s="275">
        <f t="shared" ref="C9:G9" si="0">C10+C11+C12+C15+C16+C19</f>
        <v>400000</v>
      </c>
      <c r="D9" s="275">
        <f t="shared" si="0"/>
        <v>94353913.629999995</v>
      </c>
      <c r="E9" s="275">
        <f t="shared" si="0"/>
        <v>38966915.310000002</v>
      </c>
      <c r="F9" s="275">
        <f t="shared" si="0"/>
        <v>32427945.859999999</v>
      </c>
      <c r="G9" s="275">
        <f t="shared" si="0"/>
        <v>55386998.319999993</v>
      </c>
    </row>
    <row r="10" spans="1:7" x14ac:dyDescent="0.25">
      <c r="A10" s="109" t="s">
        <v>780</v>
      </c>
      <c r="B10" s="276">
        <v>93953913.629999995</v>
      </c>
      <c r="C10" s="276">
        <v>400000</v>
      </c>
      <c r="D10" s="277">
        <f>B10+C10</f>
        <v>94353913.629999995</v>
      </c>
      <c r="E10" s="276">
        <v>38966915.310000002</v>
      </c>
      <c r="F10" s="276">
        <v>32427945.859999999</v>
      </c>
      <c r="G10" s="277">
        <f>D10-E10</f>
        <v>55386998.319999993</v>
      </c>
    </row>
    <row r="11" spans="1:7" ht="15.75" customHeight="1" x14ac:dyDescent="0.25">
      <c r="A11" s="109" t="s">
        <v>418</v>
      </c>
      <c r="B11" s="277">
        <v>0</v>
      </c>
      <c r="C11" s="277">
        <v>0</v>
      </c>
      <c r="D11" s="277">
        <f>B11+C11</f>
        <v>0</v>
      </c>
      <c r="E11" s="277">
        <v>0</v>
      </c>
      <c r="F11" s="277">
        <v>0</v>
      </c>
      <c r="G11" s="277">
        <f>D11-E11</f>
        <v>0</v>
      </c>
    </row>
    <row r="12" spans="1:7" x14ac:dyDescent="0.25">
      <c r="A12" s="109" t="s">
        <v>419</v>
      </c>
      <c r="B12" s="277">
        <f>B13+B14</f>
        <v>0</v>
      </c>
      <c r="C12" s="277">
        <f t="shared" ref="C12:G12" si="1">C13+C14</f>
        <v>0</v>
      </c>
      <c r="D12" s="277">
        <f t="shared" si="1"/>
        <v>0</v>
      </c>
      <c r="E12" s="277">
        <f t="shared" si="1"/>
        <v>0</v>
      </c>
      <c r="F12" s="277">
        <f t="shared" si="1"/>
        <v>0</v>
      </c>
      <c r="G12" s="277">
        <f t="shared" si="1"/>
        <v>0</v>
      </c>
    </row>
    <row r="13" spans="1:7" x14ac:dyDescent="0.25">
      <c r="A13" s="124" t="s">
        <v>420</v>
      </c>
      <c r="B13" s="277">
        <v>0</v>
      </c>
      <c r="C13" s="277">
        <v>0</v>
      </c>
      <c r="D13" s="277">
        <f>B13+C13</f>
        <v>0</v>
      </c>
      <c r="E13" s="277">
        <v>0</v>
      </c>
      <c r="F13" s="277">
        <v>0</v>
      </c>
      <c r="G13" s="277">
        <f>D13-E13</f>
        <v>0</v>
      </c>
    </row>
    <row r="14" spans="1:7" x14ac:dyDescent="0.25">
      <c r="A14" s="124" t="s">
        <v>421</v>
      </c>
      <c r="B14" s="277">
        <v>0</v>
      </c>
      <c r="C14" s="277">
        <v>0</v>
      </c>
      <c r="D14" s="277">
        <f>B14+C14</f>
        <v>0</v>
      </c>
      <c r="E14" s="277">
        <v>0</v>
      </c>
      <c r="F14" s="277">
        <v>0</v>
      </c>
      <c r="G14" s="277">
        <f>D14-E14</f>
        <v>0</v>
      </c>
    </row>
    <row r="15" spans="1:7" x14ac:dyDescent="0.25">
      <c r="A15" s="109" t="s">
        <v>422</v>
      </c>
      <c r="B15" s="277">
        <v>0</v>
      </c>
      <c r="C15" s="277">
        <v>0</v>
      </c>
      <c r="D15" s="277">
        <f>B15+C15</f>
        <v>0</v>
      </c>
      <c r="E15" s="277">
        <v>0</v>
      </c>
      <c r="F15" s="277">
        <v>0</v>
      </c>
      <c r="G15" s="277">
        <f>D15-E15</f>
        <v>0</v>
      </c>
    </row>
    <row r="16" spans="1:7" ht="30" x14ac:dyDescent="0.25">
      <c r="A16" s="138" t="s">
        <v>423</v>
      </c>
      <c r="B16" s="277">
        <f>B17+B18</f>
        <v>0</v>
      </c>
      <c r="C16" s="277">
        <f t="shared" ref="C16:G16" si="2">C17+C18</f>
        <v>0</v>
      </c>
      <c r="D16" s="277">
        <f t="shared" si="2"/>
        <v>0</v>
      </c>
      <c r="E16" s="277">
        <f t="shared" si="2"/>
        <v>0</v>
      </c>
      <c r="F16" s="277">
        <f t="shared" si="2"/>
        <v>0</v>
      </c>
      <c r="G16" s="277">
        <f t="shared" si="2"/>
        <v>0</v>
      </c>
    </row>
    <row r="17" spans="1:7" x14ac:dyDescent="0.25">
      <c r="A17" s="124" t="s">
        <v>424</v>
      </c>
      <c r="B17" s="277">
        <v>0</v>
      </c>
      <c r="C17" s="277">
        <v>0</v>
      </c>
      <c r="D17" s="277">
        <f>B17+C17</f>
        <v>0</v>
      </c>
      <c r="E17" s="277">
        <v>0</v>
      </c>
      <c r="F17" s="277">
        <v>0</v>
      </c>
      <c r="G17" s="277">
        <f>D17-E17</f>
        <v>0</v>
      </c>
    </row>
    <row r="18" spans="1:7" x14ac:dyDescent="0.25">
      <c r="A18" s="124" t="s">
        <v>425</v>
      </c>
      <c r="B18" s="277">
        <v>0</v>
      </c>
      <c r="C18" s="277">
        <v>0</v>
      </c>
      <c r="D18" s="277">
        <f>B18+C18</f>
        <v>0</v>
      </c>
      <c r="E18" s="277">
        <v>0</v>
      </c>
      <c r="F18" s="277">
        <v>0</v>
      </c>
      <c r="G18" s="277">
        <f>D18-E18</f>
        <v>0</v>
      </c>
    </row>
    <row r="19" spans="1:7" x14ac:dyDescent="0.25">
      <c r="A19" s="109" t="s">
        <v>426</v>
      </c>
      <c r="B19" s="277">
        <v>0</v>
      </c>
      <c r="C19" s="277">
        <v>0</v>
      </c>
      <c r="D19" s="277">
        <f>B19+C19</f>
        <v>0</v>
      </c>
      <c r="E19" s="277">
        <v>0</v>
      </c>
      <c r="F19" s="277">
        <v>0</v>
      </c>
      <c r="G19" s="277">
        <f>D19-E19</f>
        <v>0</v>
      </c>
    </row>
    <row r="20" spans="1:7" x14ac:dyDescent="0.25">
      <c r="A20" s="72"/>
      <c r="B20" s="278"/>
      <c r="C20" s="278"/>
      <c r="D20" s="278"/>
      <c r="E20" s="278"/>
      <c r="F20" s="278"/>
      <c r="G20" s="278"/>
    </row>
    <row r="21" spans="1:7" x14ac:dyDescent="0.25">
      <c r="A21" s="139" t="s">
        <v>781</v>
      </c>
      <c r="B21" s="275">
        <f>B22+B23+B24+B27+B28+B31</f>
        <v>11113911.48</v>
      </c>
      <c r="C21" s="275">
        <f t="shared" ref="C21:G21" si="3">C22+C23+C24+C27+C28+C31</f>
        <v>0</v>
      </c>
      <c r="D21" s="275">
        <f t="shared" si="3"/>
        <v>11113911.48</v>
      </c>
      <c r="E21" s="275">
        <f t="shared" si="3"/>
        <v>9261074.3100000005</v>
      </c>
      <c r="F21" s="275">
        <f t="shared" si="3"/>
        <v>8538614.1400000006</v>
      </c>
      <c r="G21" s="275">
        <f t="shared" si="3"/>
        <v>1852837.17</v>
      </c>
    </row>
    <row r="22" spans="1:7" x14ac:dyDescent="0.25">
      <c r="A22" s="109" t="s">
        <v>780</v>
      </c>
      <c r="B22" s="276">
        <v>11113911.48</v>
      </c>
      <c r="C22" s="276">
        <v>0</v>
      </c>
      <c r="D22" s="277">
        <f>B22+C22</f>
        <v>11113911.48</v>
      </c>
      <c r="E22" s="276">
        <v>9261074.3100000005</v>
      </c>
      <c r="F22" s="276">
        <v>8538614.1400000006</v>
      </c>
      <c r="G22" s="277">
        <f>D22-E22</f>
        <v>1852837.17</v>
      </c>
    </row>
    <row r="23" spans="1:7" x14ac:dyDescent="0.25">
      <c r="A23" s="109" t="s">
        <v>418</v>
      </c>
      <c r="B23" s="277">
        <v>0</v>
      </c>
      <c r="C23" s="277">
        <v>0</v>
      </c>
      <c r="D23" s="277">
        <f>B23+C23</f>
        <v>0</v>
      </c>
      <c r="E23" s="277">
        <v>0</v>
      </c>
      <c r="F23" s="277">
        <v>0</v>
      </c>
      <c r="G23" s="277">
        <f>D23-E23</f>
        <v>0</v>
      </c>
    </row>
    <row r="24" spans="1:7" x14ac:dyDescent="0.25">
      <c r="A24" s="109" t="s">
        <v>419</v>
      </c>
      <c r="B24" s="277">
        <f>B25+B26</f>
        <v>0</v>
      </c>
      <c r="C24" s="277">
        <f>C25+C26</f>
        <v>0</v>
      </c>
      <c r="D24" s="277">
        <f>D25+D26</f>
        <v>0</v>
      </c>
      <c r="E24" s="277">
        <f t="shared" ref="E24:G24" si="4">E25+E26</f>
        <v>0</v>
      </c>
      <c r="F24" s="277">
        <f t="shared" si="4"/>
        <v>0</v>
      </c>
      <c r="G24" s="277">
        <f t="shared" si="4"/>
        <v>0</v>
      </c>
    </row>
    <row r="25" spans="1:7" x14ac:dyDescent="0.25">
      <c r="A25" s="124" t="s">
        <v>420</v>
      </c>
      <c r="B25" s="277">
        <v>0</v>
      </c>
      <c r="C25" s="277">
        <v>0</v>
      </c>
      <c r="D25" s="277">
        <f>B25+C25</f>
        <v>0</v>
      </c>
      <c r="E25" s="277">
        <v>0</v>
      </c>
      <c r="F25" s="277">
        <v>0</v>
      </c>
      <c r="G25" s="277">
        <f>D25-E25</f>
        <v>0</v>
      </c>
    </row>
    <row r="26" spans="1:7" x14ac:dyDescent="0.25">
      <c r="A26" s="124" t="s">
        <v>421</v>
      </c>
      <c r="B26" s="277">
        <v>0</v>
      </c>
      <c r="C26" s="277">
        <v>0</v>
      </c>
      <c r="D26" s="277">
        <f>B26+C26</f>
        <v>0</v>
      </c>
      <c r="E26" s="277">
        <v>0</v>
      </c>
      <c r="F26" s="277">
        <v>0</v>
      </c>
      <c r="G26" s="277">
        <f>D26-E26</f>
        <v>0</v>
      </c>
    </row>
    <row r="27" spans="1:7" x14ac:dyDescent="0.25">
      <c r="A27" s="109" t="s">
        <v>422</v>
      </c>
      <c r="B27" s="277">
        <v>0</v>
      </c>
      <c r="C27" s="277">
        <v>0</v>
      </c>
      <c r="D27" s="277">
        <f>B27+C27</f>
        <v>0</v>
      </c>
      <c r="E27" s="277">
        <v>0</v>
      </c>
      <c r="F27" s="277">
        <v>0</v>
      </c>
      <c r="G27" s="277">
        <f>D27-E27</f>
        <v>0</v>
      </c>
    </row>
    <row r="28" spans="1:7" ht="30" x14ac:dyDescent="0.25">
      <c r="A28" s="138" t="s">
        <v>423</v>
      </c>
      <c r="B28" s="277">
        <f>B29+B30</f>
        <v>0</v>
      </c>
      <c r="C28" s="277">
        <f t="shared" ref="C28:G28" si="5">C29+C30</f>
        <v>0</v>
      </c>
      <c r="D28" s="277">
        <f t="shared" si="5"/>
        <v>0</v>
      </c>
      <c r="E28" s="277">
        <f t="shared" si="5"/>
        <v>0</v>
      </c>
      <c r="F28" s="277">
        <f t="shared" si="5"/>
        <v>0</v>
      </c>
      <c r="G28" s="277">
        <f t="shared" si="5"/>
        <v>0</v>
      </c>
    </row>
    <row r="29" spans="1:7" x14ac:dyDescent="0.25">
      <c r="A29" s="124" t="s">
        <v>424</v>
      </c>
      <c r="B29" s="277">
        <v>0</v>
      </c>
      <c r="C29" s="277">
        <v>0</v>
      </c>
      <c r="D29" s="277">
        <f>B29+C29</f>
        <v>0</v>
      </c>
      <c r="E29" s="277">
        <v>0</v>
      </c>
      <c r="F29" s="277">
        <v>0</v>
      </c>
      <c r="G29" s="277">
        <f>D29-E29</f>
        <v>0</v>
      </c>
    </row>
    <row r="30" spans="1:7" x14ac:dyDescent="0.25">
      <c r="A30" s="124" t="s">
        <v>425</v>
      </c>
      <c r="B30" s="277">
        <v>0</v>
      </c>
      <c r="C30" s="277">
        <v>0</v>
      </c>
      <c r="D30" s="277">
        <f>B30+C30</f>
        <v>0</v>
      </c>
      <c r="E30" s="277">
        <v>0</v>
      </c>
      <c r="F30" s="277">
        <v>0</v>
      </c>
      <c r="G30" s="277">
        <f>D30-E30</f>
        <v>0</v>
      </c>
    </row>
    <row r="31" spans="1:7" x14ac:dyDescent="0.25">
      <c r="A31" s="109" t="s">
        <v>426</v>
      </c>
      <c r="B31" s="277">
        <v>0</v>
      </c>
      <c r="C31" s="277">
        <v>0</v>
      </c>
      <c r="D31" s="277">
        <f>B31+C31</f>
        <v>0</v>
      </c>
      <c r="E31" s="277">
        <v>0</v>
      </c>
      <c r="F31" s="277">
        <v>0</v>
      </c>
      <c r="G31" s="277">
        <f>D31-E31</f>
        <v>0</v>
      </c>
    </row>
    <row r="32" spans="1:7" x14ac:dyDescent="0.25">
      <c r="A32" s="72"/>
      <c r="B32" s="278"/>
      <c r="C32" s="278"/>
      <c r="D32" s="278"/>
      <c r="E32" s="278"/>
      <c r="F32" s="278"/>
      <c r="G32" s="278"/>
    </row>
    <row r="33" spans="1:7" ht="14.45" customHeight="1" x14ac:dyDescent="0.25">
      <c r="A33" s="80" t="s">
        <v>782</v>
      </c>
      <c r="B33" s="275">
        <f>B9+B21</f>
        <v>105067825.11</v>
      </c>
      <c r="C33" s="275">
        <f t="shared" ref="C33:G33" si="6">C9+C21</f>
        <v>400000</v>
      </c>
      <c r="D33" s="275">
        <f t="shared" si="6"/>
        <v>105467825.11</v>
      </c>
      <c r="E33" s="275">
        <f t="shared" si="6"/>
        <v>48227989.620000005</v>
      </c>
      <c r="F33" s="275">
        <f t="shared" si="6"/>
        <v>40966560</v>
      </c>
      <c r="G33" s="275">
        <f t="shared" si="6"/>
        <v>57239835.489999995</v>
      </c>
    </row>
    <row r="34" spans="1:7" ht="14.45" customHeight="1" x14ac:dyDescent="0.25">
      <c r="A34" s="20"/>
      <c r="B34" s="279"/>
      <c r="C34" s="279"/>
      <c r="D34" s="279"/>
      <c r="E34" s="279"/>
      <c r="F34" s="279"/>
      <c r="G34" s="27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F7a</vt:lpstr>
      <vt:lpstr>F7b</vt:lpstr>
      <vt:lpstr>F7C</vt:lpstr>
      <vt:lpstr>7D (2)</vt:lpstr>
      <vt:lpstr>f8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Lupita</cp:lastModifiedBy>
  <cp:revision/>
  <cp:lastPrinted>2023-08-03T20:48:32Z</cp:lastPrinted>
  <dcterms:created xsi:type="dcterms:W3CDTF">2023-03-16T22:14:51Z</dcterms:created>
  <dcterms:modified xsi:type="dcterms:W3CDTF">2023-08-03T21:30:09Z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